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deJong\Downloads\"/>
    </mc:Choice>
  </mc:AlternateContent>
  <xr:revisionPtr revIDLastSave="0" documentId="8_{C32BA9B9-67B8-4334-B433-FE3175AE8062}" xr6:coauthVersionLast="47" xr6:coauthVersionMax="47" xr10:uidLastSave="{00000000-0000-0000-0000-000000000000}"/>
  <bookViews>
    <workbookView xWindow="-108" yWindow="-108" windowWidth="22512" windowHeight="12456" xr2:uid="{00000000-000D-0000-FFFF-FFFF00000000}"/>
  </bookViews>
  <sheets>
    <sheet name="MJOP" sheetId="1" r:id="rId1"/>
    <sheet name="Elementen" sheetId="6" r:id="rId2"/>
    <sheet name="Draaitabel" sheetId="5" r:id="rId3"/>
  </sheets>
  <definedNames>
    <definedName name="_01_Gevels">Elementen!$F$3:$F$22</definedName>
    <definedName name="_03_Buitenkozijnen">Elementen!$H$3:$H$15</definedName>
    <definedName name="_04_Beglazing">Elementen!$J$3:$J$15</definedName>
    <definedName name="_05_Daken">Elementen!$L$3:$L$15</definedName>
    <definedName name="_06_Schoorstenen">Elementen!$N$3:$N$15</definedName>
    <definedName name="_09_Buitenschilderwerk">Elementen!$P$3:$P$15</definedName>
    <definedName name="_21_Binnenwanden">Elementen!$R$3:$R$15</definedName>
    <definedName name="_22_Vloeren">Elementen!$T$3:$T$15</definedName>
    <definedName name="_23_Plafonds">Elementen!$V$3:$V$15</definedName>
    <definedName name="_24_Binnenkozijnen">Elementen!$X$3:$X$15</definedName>
    <definedName name="_25_Binnentrappen">Elementen!$Y$3:$Y$35</definedName>
    <definedName name="_26_Inrichting">Elementen!$Z$3:$Z$35</definedName>
    <definedName name="_29_Binnenschilderwerk">Elementen!$AA$3:$AA$35</definedName>
    <definedName name="_41_Klimaatinstallaties">Elementen!$AB$3:$AB$35</definedName>
    <definedName name="_42_Gas__water_en_sanitair">Elementen!$AC$3:$AC$35</definedName>
    <definedName name="_43_Vuilafvoervoorziening">Elementen!$AD$3:$AD$35</definedName>
    <definedName name="_44_Electrische_installaties">Elementen!$AE$3:$AE$35</definedName>
    <definedName name="_46_Beveiligingsinstallaties">Elementen!$AF$3:$AF$35</definedName>
    <definedName name="_51_Terreinafwerking_e.d.">Elementen!$AG$3:$AG$35</definedName>
    <definedName name="_61_Diversen">Elementen!$AH$3:$AH$35</definedName>
    <definedName name="banken">Elementen!#REF!</definedName>
    <definedName name="Code">Elementen!$A$3:$A$22</definedName>
    <definedName name="daken">Elementen!#REF!</definedName>
    <definedName name="elementen">Elementen!$C$2:$AH$35</definedName>
    <definedName name="Gevels">Elementen!$F$3:$F$22</definedName>
    <definedName name="hoofd">Elementen!#REF!</definedName>
    <definedName name="posten">Elementen!$C$2:$AH$40</definedName>
    <definedName name="Rubriek">Elementen!$C$3:$C$22</definedName>
    <definedName name="vloeren">Elementen!#REF!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7" i="1" l="1"/>
  <c r="A138" i="1"/>
  <c r="R8" i="1"/>
  <c r="S8" i="1"/>
  <c r="U8" i="1"/>
  <c r="V8" i="1"/>
  <c r="W8" i="1"/>
  <c r="X8" i="1"/>
  <c r="Y8" i="1"/>
  <c r="Z8" i="1"/>
  <c r="AA8" i="1"/>
  <c r="AB8" i="1"/>
  <c r="AC8" i="1"/>
  <c r="AD8" i="1"/>
  <c r="AE8" i="1"/>
  <c r="P8" i="1"/>
  <c r="A10" i="1"/>
  <c r="P11" i="1"/>
  <c r="P12" i="1"/>
  <c r="P13" i="1"/>
  <c r="P14" i="1"/>
  <c r="P15" i="1"/>
  <c r="P16" i="1"/>
  <c r="P17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1" i="1"/>
  <c r="P42" i="1"/>
  <c r="P43" i="1"/>
  <c r="P44" i="1"/>
  <c r="P45" i="1"/>
  <c r="P46" i="1"/>
  <c r="P47" i="1"/>
  <c r="P48" i="1"/>
  <c r="P49" i="1"/>
  <c r="P50" i="1"/>
  <c r="P53" i="1"/>
  <c r="P54" i="1"/>
  <c r="P55" i="1"/>
  <c r="P57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4" i="1"/>
  <c r="P75" i="1"/>
  <c r="P76" i="1"/>
  <c r="P77" i="1"/>
  <c r="P79" i="1"/>
  <c r="P80" i="1"/>
  <c r="P81" i="1"/>
  <c r="P82" i="1"/>
  <c r="P83" i="1"/>
  <c r="P85" i="1"/>
  <c r="P86" i="1"/>
  <c r="P87" i="1"/>
  <c r="P88" i="1"/>
  <c r="P89" i="1"/>
  <c r="P90" i="1"/>
  <c r="P91" i="1"/>
  <c r="P92" i="1"/>
  <c r="P93" i="1"/>
  <c r="P94" i="1"/>
  <c r="P96" i="1"/>
  <c r="P97" i="1"/>
  <c r="P98" i="1"/>
  <c r="P99" i="1"/>
  <c r="P100" i="1"/>
  <c r="P101" i="1"/>
  <c r="P102" i="1"/>
  <c r="P106" i="1"/>
  <c r="P109" i="1"/>
  <c r="P111" i="1"/>
  <c r="P112" i="1"/>
  <c r="P114" i="1"/>
  <c r="P115" i="1"/>
  <c r="P120" i="1"/>
  <c r="P122" i="1"/>
  <c r="P136" i="1"/>
  <c r="P137" i="1"/>
  <c r="P139" i="1"/>
  <c r="P140" i="1"/>
  <c r="P144" i="1"/>
  <c r="P146" i="1"/>
  <c r="P147" i="1"/>
  <c r="P148" i="1"/>
  <c r="P149" i="1"/>
  <c r="P150" i="1"/>
  <c r="P151" i="1"/>
  <c r="P152" i="1"/>
  <c r="P153" i="1"/>
  <c r="P154" i="1"/>
  <c r="P155" i="1"/>
  <c r="P157" i="1"/>
  <c r="P158" i="1"/>
  <c r="P159" i="1"/>
  <c r="P160" i="1"/>
  <c r="P161" i="1"/>
  <c r="P163" i="1"/>
  <c r="P164" i="1"/>
  <c r="P165" i="1"/>
  <c r="P167" i="1"/>
  <c r="P168" i="1"/>
  <c r="P175" i="1"/>
  <c r="P183" i="1"/>
  <c r="P184" i="1"/>
  <c r="P185" i="1"/>
  <c r="P187" i="1"/>
  <c r="P188" i="1"/>
  <c r="P189" i="1"/>
  <c r="P192" i="1"/>
  <c r="P195" i="1"/>
  <c r="U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O11" i="1"/>
  <c r="O12" i="1"/>
  <c r="O13" i="1"/>
  <c r="O14" i="1"/>
  <c r="O15" i="1"/>
  <c r="O16" i="1"/>
  <c r="O17" i="1"/>
  <c r="O18" i="1"/>
  <c r="P18" i="1" s="1"/>
  <c r="O19" i="1"/>
  <c r="P19" i="1" s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P40" i="1" s="1"/>
  <c r="O41" i="1"/>
  <c r="O42" i="1"/>
  <c r="O43" i="1"/>
  <c r="O44" i="1"/>
  <c r="O45" i="1"/>
  <c r="O46" i="1"/>
  <c r="O47" i="1"/>
  <c r="O48" i="1"/>
  <c r="O49" i="1"/>
  <c r="O50" i="1"/>
  <c r="O51" i="1"/>
  <c r="P51" i="1" s="1"/>
  <c r="O52" i="1"/>
  <c r="P52" i="1" s="1"/>
  <c r="O53" i="1"/>
  <c r="O54" i="1"/>
  <c r="O55" i="1"/>
  <c r="O56" i="1"/>
  <c r="P56" i="1" s="1"/>
  <c r="O57" i="1"/>
  <c r="O58" i="1"/>
  <c r="P58" i="1" s="1"/>
  <c r="O59" i="1"/>
  <c r="O60" i="1"/>
  <c r="O61" i="1"/>
  <c r="O62" i="1"/>
  <c r="O63" i="1"/>
  <c r="O64" i="1"/>
  <c r="O65" i="1"/>
  <c r="O66" i="1"/>
  <c r="O67" i="1"/>
  <c r="O68" i="1"/>
  <c r="O70" i="1"/>
  <c r="O71" i="1"/>
  <c r="O72" i="1"/>
  <c r="O73" i="1"/>
  <c r="P73" i="1" s="1"/>
  <c r="O74" i="1"/>
  <c r="O75" i="1"/>
  <c r="O76" i="1"/>
  <c r="O77" i="1"/>
  <c r="O78" i="1"/>
  <c r="P78" i="1" s="1"/>
  <c r="O79" i="1"/>
  <c r="O80" i="1"/>
  <c r="O81" i="1"/>
  <c r="O82" i="1"/>
  <c r="O83" i="1"/>
  <c r="O84" i="1"/>
  <c r="P84" i="1" s="1"/>
  <c r="O85" i="1"/>
  <c r="O86" i="1"/>
  <c r="O87" i="1"/>
  <c r="O88" i="1"/>
  <c r="O89" i="1"/>
  <c r="O90" i="1"/>
  <c r="O91" i="1"/>
  <c r="O92" i="1"/>
  <c r="O93" i="1"/>
  <c r="O94" i="1"/>
  <c r="O95" i="1"/>
  <c r="P95" i="1" s="1"/>
  <c r="O96" i="1"/>
  <c r="O97" i="1"/>
  <c r="O98" i="1"/>
  <c r="O99" i="1"/>
  <c r="O100" i="1"/>
  <c r="O101" i="1"/>
  <c r="O102" i="1"/>
  <c r="O103" i="1"/>
  <c r="P103" i="1" s="1"/>
  <c r="O104" i="1"/>
  <c r="P104" i="1" s="1"/>
  <c r="O105" i="1"/>
  <c r="P105" i="1" s="1"/>
  <c r="O106" i="1"/>
  <c r="O107" i="1"/>
  <c r="P107" i="1" s="1"/>
  <c r="O108" i="1"/>
  <c r="P108" i="1" s="1"/>
  <c r="O109" i="1"/>
  <c r="O110" i="1"/>
  <c r="P110" i="1" s="1"/>
  <c r="O111" i="1"/>
  <c r="O112" i="1"/>
  <c r="O113" i="1"/>
  <c r="P113" i="1" s="1"/>
  <c r="O114" i="1"/>
  <c r="O115" i="1"/>
  <c r="O116" i="1"/>
  <c r="P116" i="1" s="1"/>
  <c r="O117" i="1"/>
  <c r="P117" i="1" s="1"/>
  <c r="O118" i="1"/>
  <c r="P118" i="1" s="1"/>
  <c r="O119" i="1"/>
  <c r="P119" i="1" s="1"/>
  <c r="O120" i="1"/>
  <c r="O121" i="1"/>
  <c r="P121" i="1" s="1"/>
  <c r="O122" i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O137" i="1"/>
  <c r="O138" i="1"/>
  <c r="P138" i="1" s="1"/>
  <c r="O139" i="1"/>
  <c r="O140" i="1"/>
  <c r="O141" i="1"/>
  <c r="P141" i="1" s="1"/>
  <c r="O142" i="1"/>
  <c r="P142" i="1" s="1"/>
  <c r="O143" i="1"/>
  <c r="P143" i="1" s="1"/>
  <c r="O144" i="1"/>
  <c r="O145" i="1"/>
  <c r="P145" i="1" s="1"/>
  <c r="O146" i="1"/>
  <c r="O147" i="1"/>
  <c r="O148" i="1"/>
  <c r="O149" i="1"/>
  <c r="O150" i="1"/>
  <c r="O151" i="1"/>
  <c r="O152" i="1"/>
  <c r="O153" i="1"/>
  <c r="O154" i="1"/>
  <c r="O155" i="1"/>
  <c r="O156" i="1"/>
  <c r="P156" i="1" s="1"/>
  <c r="O157" i="1"/>
  <c r="O158" i="1"/>
  <c r="O159" i="1"/>
  <c r="O160" i="1"/>
  <c r="O161" i="1"/>
  <c r="O162" i="1"/>
  <c r="P162" i="1" s="1"/>
  <c r="O163" i="1"/>
  <c r="O164" i="1"/>
  <c r="O165" i="1"/>
  <c r="O166" i="1"/>
  <c r="P166" i="1" s="1"/>
  <c r="O167" i="1"/>
  <c r="O168" i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O184" i="1"/>
  <c r="O185" i="1"/>
  <c r="O186" i="1"/>
  <c r="P186" i="1" s="1"/>
  <c r="O187" i="1"/>
  <c r="O188" i="1"/>
  <c r="O189" i="1"/>
  <c r="O190" i="1"/>
  <c r="P190" i="1" s="1"/>
  <c r="O191" i="1"/>
  <c r="P191" i="1" s="1"/>
  <c r="O192" i="1"/>
  <c r="O193" i="1"/>
  <c r="P193" i="1" s="1"/>
  <c r="O194" i="1"/>
  <c r="O195" i="1"/>
  <c r="O196" i="1"/>
  <c r="P196" i="1" s="1"/>
  <c r="O197" i="1"/>
  <c r="P197" i="1" s="1"/>
  <c r="Q9" i="1"/>
  <c r="D39" i="6" a="1"/>
  <c r="D39" i="6" s="1"/>
  <c r="Q229" i="1" l="1"/>
  <c r="Q224" i="1"/>
  <c r="Q219" i="1"/>
  <c r="Q213" i="1"/>
  <c r="T212" i="1"/>
  <c r="T207" i="1"/>
  <c r="Q11" i="1"/>
  <c r="Q15" i="1"/>
  <c r="Q19" i="1"/>
  <c r="Q23" i="1"/>
  <c r="Q27" i="1"/>
  <c r="Q31" i="1"/>
  <c r="Q14" i="1"/>
  <c r="Q18" i="1"/>
  <c r="Q13" i="1"/>
  <c r="Q12" i="1"/>
  <c r="Q22" i="1"/>
  <c r="Q28" i="1"/>
  <c r="Q33" i="1"/>
  <c r="Q35" i="1"/>
  <c r="Q39" i="1"/>
  <c r="Q43" i="1"/>
  <c r="Q47" i="1"/>
  <c r="Q51" i="1"/>
  <c r="Q55" i="1"/>
  <c r="Q59" i="1"/>
  <c r="Q63" i="1"/>
  <c r="Q20" i="1"/>
  <c r="Q21" i="1"/>
  <c r="Q26" i="1"/>
  <c r="Q32" i="1"/>
  <c r="Q34" i="1"/>
  <c r="Q17" i="1"/>
  <c r="Q16" i="1"/>
  <c r="Q37" i="1"/>
  <c r="Q42" i="1"/>
  <c r="Q48" i="1"/>
  <c r="Q53" i="1"/>
  <c r="Q58" i="1"/>
  <c r="Q64" i="1"/>
  <c r="Q69" i="1"/>
  <c r="Q73" i="1"/>
  <c r="Q77" i="1"/>
  <c r="Q81" i="1"/>
  <c r="Q85" i="1"/>
  <c r="Q89" i="1"/>
  <c r="Q93" i="1"/>
  <c r="Q97" i="1"/>
  <c r="Q101" i="1"/>
  <c r="Q105" i="1"/>
  <c r="Q109" i="1"/>
  <c r="Q41" i="1"/>
  <c r="Q46" i="1"/>
  <c r="Q52" i="1"/>
  <c r="Q57" i="1"/>
  <c r="Q24" i="1"/>
  <c r="Q29" i="1"/>
  <c r="Q36" i="1"/>
  <c r="Q40" i="1"/>
  <c r="Q45" i="1"/>
  <c r="Q50" i="1"/>
  <c r="Q56" i="1"/>
  <c r="Q25" i="1"/>
  <c r="Q30" i="1"/>
  <c r="Q38" i="1"/>
  <c r="Q60" i="1"/>
  <c r="Q61" i="1"/>
  <c r="Q62" i="1"/>
  <c r="Q70" i="1"/>
  <c r="Q75" i="1"/>
  <c r="Q80" i="1"/>
  <c r="Q86" i="1"/>
  <c r="Q91" i="1"/>
  <c r="Q96" i="1"/>
  <c r="Q102" i="1"/>
  <c r="Q107" i="1"/>
  <c r="Q111" i="1"/>
  <c r="Q115" i="1"/>
  <c r="Q119" i="1"/>
  <c r="Q123" i="1"/>
  <c r="Q127" i="1"/>
  <c r="Q131" i="1"/>
  <c r="Q135" i="1"/>
  <c r="Q139" i="1"/>
  <c r="Q143" i="1"/>
  <c r="Q147" i="1"/>
  <c r="Q151" i="1"/>
  <c r="Q44" i="1"/>
  <c r="Q54" i="1"/>
  <c r="Q68" i="1"/>
  <c r="Q74" i="1"/>
  <c r="Q79" i="1"/>
  <c r="Q84" i="1"/>
  <c r="Q90" i="1"/>
  <c r="Q95" i="1"/>
  <c r="Q65" i="1"/>
  <c r="Q67" i="1"/>
  <c r="Q72" i="1"/>
  <c r="Q78" i="1"/>
  <c r="Q83" i="1"/>
  <c r="Q88" i="1"/>
  <c r="Q94" i="1"/>
  <c r="Q49" i="1"/>
  <c r="Q66" i="1"/>
  <c r="Q71" i="1"/>
  <c r="Q76" i="1"/>
  <c r="Q82" i="1"/>
  <c r="Q92" i="1"/>
  <c r="Q106" i="1"/>
  <c r="Q110" i="1"/>
  <c r="Q116" i="1"/>
  <c r="Q121" i="1"/>
  <c r="Q126" i="1"/>
  <c r="Q132" i="1"/>
  <c r="Q137" i="1"/>
  <c r="Q142" i="1"/>
  <c r="Q148" i="1"/>
  <c r="Q156" i="1"/>
  <c r="Q160" i="1"/>
  <c r="Q164" i="1"/>
  <c r="Q168" i="1"/>
  <c r="Q172" i="1"/>
  <c r="Q176" i="1"/>
  <c r="Q180" i="1"/>
  <c r="Q184" i="1"/>
  <c r="Q188" i="1"/>
  <c r="Q98" i="1"/>
  <c r="Q99" i="1"/>
  <c r="Q100" i="1"/>
  <c r="Q108" i="1"/>
  <c r="Q114" i="1"/>
  <c r="Q120" i="1"/>
  <c r="Q125" i="1"/>
  <c r="Q130" i="1"/>
  <c r="Q136" i="1"/>
  <c r="Q141" i="1"/>
  <c r="Q146" i="1"/>
  <c r="Q152" i="1"/>
  <c r="Q155" i="1"/>
  <c r="Q87" i="1"/>
  <c r="Q113" i="1"/>
  <c r="Q118" i="1"/>
  <c r="Q124" i="1"/>
  <c r="Q129" i="1"/>
  <c r="Q103" i="1"/>
  <c r="Q104" i="1"/>
  <c r="Q112" i="1"/>
  <c r="Q117" i="1"/>
  <c r="Q122" i="1"/>
  <c r="Q128" i="1"/>
  <c r="Q140" i="1"/>
  <c r="Q145" i="1"/>
  <c r="Q150" i="1"/>
  <c r="Q161" i="1"/>
  <c r="Q166" i="1"/>
  <c r="Q171" i="1"/>
  <c r="Q177" i="1"/>
  <c r="Q182" i="1"/>
  <c r="Q187" i="1"/>
  <c r="Q192" i="1"/>
  <c r="Q197" i="1"/>
  <c r="T206" i="1"/>
  <c r="T210" i="1"/>
  <c r="T214" i="1"/>
  <c r="Q214" i="1"/>
  <c r="Q218" i="1"/>
  <c r="Q222" i="1"/>
  <c r="Q226" i="1"/>
  <c r="Q133" i="1"/>
  <c r="Q138" i="1"/>
  <c r="Q159" i="1"/>
  <c r="Q165" i="1"/>
  <c r="Q170" i="1"/>
  <c r="Q175" i="1"/>
  <c r="Q181" i="1"/>
  <c r="Q186" i="1"/>
  <c r="Q191" i="1"/>
  <c r="Q196" i="1"/>
  <c r="Q134" i="1"/>
  <c r="Q154" i="1"/>
  <c r="Q158" i="1"/>
  <c r="Q163" i="1"/>
  <c r="Q169" i="1"/>
  <c r="Q174" i="1"/>
  <c r="Q179" i="1"/>
  <c r="Q185" i="1"/>
  <c r="Q190" i="1"/>
  <c r="Q194" i="1"/>
  <c r="Q195" i="1"/>
  <c r="Q144" i="1"/>
  <c r="Q149" i="1"/>
  <c r="Q153" i="1"/>
  <c r="Q157" i="1"/>
  <c r="Q162" i="1"/>
  <c r="Q167" i="1"/>
  <c r="Q173" i="1"/>
  <c r="Q178" i="1"/>
  <c r="Q183" i="1"/>
  <c r="Q189" i="1"/>
  <c r="Q193" i="1"/>
  <c r="P194" i="1"/>
  <c r="Q228" i="1"/>
  <c r="Q223" i="1"/>
  <c r="Q217" i="1"/>
  <c r="Q212" i="1"/>
  <c r="T211" i="1"/>
  <c r="T205" i="1"/>
  <c r="Q198" i="1"/>
  <c r="Q227" i="1"/>
  <c r="Q221" i="1"/>
  <c r="Q216" i="1"/>
  <c r="Q211" i="1"/>
  <c r="T209" i="1"/>
  <c r="T204" i="1"/>
  <c r="Q225" i="1"/>
  <c r="Q220" i="1"/>
  <c r="Q215" i="1"/>
  <c r="T213" i="1"/>
  <c r="T208" i="1"/>
  <c r="T203" i="1"/>
  <c r="T8" i="1" s="1"/>
  <c r="V7" i="1"/>
  <c r="R9" i="1"/>
  <c r="O10" i="1"/>
  <c r="Q10" i="1" s="1"/>
  <c r="Q8" i="1" l="1"/>
  <c r="R12" i="1"/>
  <c r="R16" i="1"/>
  <c r="R20" i="1"/>
  <c r="R24" i="1"/>
  <c r="R28" i="1"/>
  <c r="R32" i="1"/>
  <c r="R11" i="1"/>
  <c r="R15" i="1"/>
  <c r="R19" i="1"/>
  <c r="R14" i="1"/>
  <c r="R13" i="1"/>
  <c r="R23" i="1"/>
  <c r="R29" i="1"/>
  <c r="R36" i="1"/>
  <c r="R40" i="1"/>
  <c r="R44" i="1"/>
  <c r="R48" i="1"/>
  <c r="R52" i="1"/>
  <c r="R56" i="1"/>
  <c r="R60" i="1"/>
  <c r="R64" i="1"/>
  <c r="R22" i="1"/>
  <c r="R27" i="1"/>
  <c r="R33" i="1"/>
  <c r="R35" i="1"/>
  <c r="R18" i="1"/>
  <c r="R17" i="1"/>
  <c r="R25" i="1"/>
  <c r="R30" i="1"/>
  <c r="R38" i="1"/>
  <c r="R43" i="1"/>
  <c r="R49" i="1"/>
  <c r="R54" i="1"/>
  <c r="R59" i="1"/>
  <c r="R65" i="1"/>
  <c r="R66" i="1"/>
  <c r="R70" i="1"/>
  <c r="R74" i="1"/>
  <c r="R78" i="1"/>
  <c r="R82" i="1"/>
  <c r="R86" i="1"/>
  <c r="R90" i="1"/>
  <c r="R94" i="1"/>
  <c r="R98" i="1"/>
  <c r="R102" i="1"/>
  <c r="R106" i="1"/>
  <c r="R21" i="1"/>
  <c r="R26" i="1"/>
  <c r="R31" i="1"/>
  <c r="R37" i="1"/>
  <c r="R42" i="1"/>
  <c r="R47" i="1"/>
  <c r="R53" i="1"/>
  <c r="R58" i="1"/>
  <c r="R41" i="1"/>
  <c r="R46" i="1"/>
  <c r="R51" i="1"/>
  <c r="R57" i="1"/>
  <c r="R34" i="1"/>
  <c r="R39" i="1"/>
  <c r="R45" i="1"/>
  <c r="R55" i="1"/>
  <c r="R71" i="1"/>
  <c r="R76" i="1"/>
  <c r="R81" i="1"/>
  <c r="R87" i="1"/>
  <c r="R92" i="1"/>
  <c r="R97" i="1"/>
  <c r="R103" i="1"/>
  <c r="R108" i="1"/>
  <c r="R112" i="1"/>
  <c r="R116" i="1"/>
  <c r="R120" i="1"/>
  <c r="R124" i="1"/>
  <c r="R128" i="1"/>
  <c r="R132" i="1"/>
  <c r="R136" i="1"/>
  <c r="R140" i="1"/>
  <c r="R144" i="1"/>
  <c r="R148" i="1"/>
  <c r="R152" i="1"/>
  <c r="R61" i="1"/>
  <c r="R62" i="1"/>
  <c r="R63" i="1"/>
  <c r="R69" i="1"/>
  <c r="R75" i="1"/>
  <c r="R80" i="1"/>
  <c r="R85" i="1"/>
  <c r="R91" i="1"/>
  <c r="R96" i="1"/>
  <c r="R50" i="1"/>
  <c r="R68" i="1"/>
  <c r="R73" i="1"/>
  <c r="R79" i="1"/>
  <c r="R84" i="1"/>
  <c r="R89" i="1"/>
  <c r="R95" i="1"/>
  <c r="R67" i="1"/>
  <c r="R72" i="1"/>
  <c r="R77" i="1"/>
  <c r="R83" i="1"/>
  <c r="R104" i="1"/>
  <c r="R105" i="1"/>
  <c r="R111" i="1"/>
  <c r="R117" i="1"/>
  <c r="R122" i="1"/>
  <c r="R127" i="1"/>
  <c r="R133" i="1"/>
  <c r="R138" i="1"/>
  <c r="R143" i="1"/>
  <c r="R149" i="1"/>
  <c r="R153" i="1"/>
  <c r="R157" i="1"/>
  <c r="R161" i="1"/>
  <c r="R165" i="1"/>
  <c r="R169" i="1"/>
  <c r="R173" i="1"/>
  <c r="R177" i="1"/>
  <c r="R181" i="1"/>
  <c r="R185" i="1"/>
  <c r="R189" i="1"/>
  <c r="R88" i="1"/>
  <c r="R107" i="1"/>
  <c r="R110" i="1"/>
  <c r="R115" i="1"/>
  <c r="R121" i="1"/>
  <c r="R126" i="1"/>
  <c r="R131" i="1"/>
  <c r="R137" i="1"/>
  <c r="R142" i="1"/>
  <c r="R147" i="1"/>
  <c r="R156" i="1"/>
  <c r="R99" i="1"/>
  <c r="R100" i="1"/>
  <c r="R101" i="1"/>
  <c r="R109" i="1"/>
  <c r="R114" i="1"/>
  <c r="R119" i="1"/>
  <c r="R125" i="1"/>
  <c r="R93" i="1"/>
  <c r="R113" i="1"/>
  <c r="R118" i="1"/>
  <c r="R123" i="1"/>
  <c r="R129" i="1"/>
  <c r="R130" i="1"/>
  <c r="R135" i="1"/>
  <c r="R162" i="1"/>
  <c r="R167" i="1"/>
  <c r="R172" i="1"/>
  <c r="R178" i="1"/>
  <c r="R183" i="1"/>
  <c r="R188" i="1"/>
  <c r="R193" i="1"/>
  <c r="R145" i="1"/>
  <c r="R150" i="1"/>
  <c r="R160" i="1"/>
  <c r="R166" i="1"/>
  <c r="R171" i="1"/>
  <c r="R176" i="1"/>
  <c r="R182" i="1"/>
  <c r="R187" i="1"/>
  <c r="R192" i="1"/>
  <c r="R197" i="1"/>
  <c r="R141" i="1"/>
  <c r="R146" i="1"/>
  <c r="R151" i="1"/>
  <c r="R155" i="1"/>
  <c r="R159" i="1"/>
  <c r="R164" i="1"/>
  <c r="R170" i="1"/>
  <c r="R175" i="1"/>
  <c r="R180" i="1"/>
  <c r="R186" i="1"/>
  <c r="R191" i="1"/>
  <c r="R196" i="1"/>
  <c r="R134" i="1"/>
  <c r="R139" i="1"/>
  <c r="R154" i="1"/>
  <c r="R158" i="1"/>
  <c r="R163" i="1"/>
  <c r="R168" i="1"/>
  <c r="R174" i="1"/>
  <c r="R179" i="1"/>
  <c r="R184" i="1"/>
  <c r="R190" i="1"/>
  <c r="R194" i="1"/>
  <c r="R195" i="1"/>
  <c r="R10" i="1"/>
  <c r="P10" i="1"/>
  <c r="W7" i="1"/>
  <c r="S9" i="1"/>
  <c r="S13" i="1" l="1"/>
  <c r="S17" i="1"/>
  <c r="S21" i="1"/>
  <c r="S25" i="1"/>
  <c r="S29" i="1"/>
  <c r="S33" i="1"/>
  <c r="S12" i="1"/>
  <c r="S16" i="1"/>
  <c r="S20" i="1"/>
  <c r="S11" i="1"/>
  <c r="S15" i="1"/>
  <c r="S24" i="1"/>
  <c r="S30" i="1"/>
  <c r="S37" i="1"/>
  <c r="S41" i="1"/>
  <c r="S45" i="1"/>
  <c r="S49" i="1"/>
  <c r="S53" i="1"/>
  <c r="S57" i="1"/>
  <c r="S61" i="1"/>
  <c r="S65" i="1"/>
  <c r="S23" i="1"/>
  <c r="S28" i="1"/>
  <c r="S36" i="1"/>
  <c r="S14" i="1"/>
  <c r="S19" i="1"/>
  <c r="S18" i="1"/>
  <c r="S34" i="1"/>
  <c r="S39" i="1"/>
  <c r="S44" i="1"/>
  <c r="S50" i="1"/>
  <c r="S55" i="1"/>
  <c r="S60" i="1"/>
  <c r="S67" i="1"/>
  <c r="S71" i="1"/>
  <c r="S75" i="1"/>
  <c r="S79" i="1"/>
  <c r="S83" i="1"/>
  <c r="S87" i="1"/>
  <c r="S91" i="1"/>
  <c r="S95" i="1"/>
  <c r="S99" i="1"/>
  <c r="S103" i="1"/>
  <c r="S107" i="1"/>
  <c r="S38" i="1"/>
  <c r="S43" i="1"/>
  <c r="S48" i="1"/>
  <c r="S54" i="1"/>
  <c r="S26" i="1"/>
  <c r="S31" i="1"/>
  <c r="S42" i="1"/>
  <c r="S47" i="1"/>
  <c r="S52" i="1"/>
  <c r="S58" i="1"/>
  <c r="S22" i="1"/>
  <c r="S27" i="1"/>
  <c r="S32" i="1"/>
  <c r="S35" i="1"/>
  <c r="S40" i="1"/>
  <c r="S59" i="1"/>
  <c r="S66" i="1"/>
  <c r="S72" i="1"/>
  <c r="S77" i="1"/>
  <c r="S82" i="1"/>
  <c r="S88" i="1"/>
  <c r="S93" i="1"/>
  <c r="S98" i="1"/>
  <c r="S104" i="1"/>
  <c r="S109" i="1"/>
  <c r="S113" i="1"/>
  <c r="S117" i="1"/>
  <c r="S121" i="1"/>
  <c r="S125" i="1"/>
  <c r="S129" i="1"/>
  <c r="S133" i="1"/>
  <c r="S137" i="1"/>
  <c r="S141" i="1"/>
  <c r="S145" i="1"/>
  <c r="S149" i="1"/>
  <c r="S51" i="1"/>
  <c r="S70" i="1"/>
  <c r="S76" i="1"/>
  <c r="S81" i="1"/>
  <c r="S86" i="1"/>
  <c r="S92" i="1"/>
  <c r="S97" i="1"/>
  <c r="S62" i="1"/>
  <c r="S63" i="1"/>
  <c r="S64" i="1"/>
  <c r="S69" i="1"/>
  <c r="S74" i="1"/>
  <c r="S80" i="1"/>
  <c r="S85" i="1"/>
  <c r="S90" i="1"/>
  <c r="S96" i="1"/>
  <c r="S46" i="1"/>
  <c r="S56" i="1"/>
  <c r="S68" i="1"/>
  <c r="S73" i="1"/>
  <c r="S78" i="1"/>
  <c r="S84" i="1"/>
  <c r="S89" i="1"/>
  <c r="S112" i="1"/>
  <c r="S118" i="1"/>
  <c r="S123" i="1"/>
  <c r="S128" i="1"/>
  <c r="S134" i="1"/>
  <c r="S139" i="1"/>
  <c r="S144" i="1"/>
  <c r="S150" i="1"/>
  <c r="S154" i="1"/>
  <c r="S158" i="1"/>
  <c r="S162" i="1"/>
  <c r="S166" i="1"/>
  <c r="S170" i="1"/>
  <c r="S174" i="1"/>
  <c r="S178" i="1"/>
  <c r="S182" i="1"/>
  <c r="S186" i="1"/>
  <c r="S190" i="1"/>
  <c r="S105" i="1"/>
  <c r="S106" i="1"/>
  <c r="S111" i="1"/>
  <c r="S116" i="1"/>
  <c r="S122" i="1"/>
  <c r="S127" i="1"/>
  <c r="S132" i="1"/>
  <c r="S138" i="1"/>
  <c r="S143" i="1"/>
  <c r="S148" i="1"/>
  <c r="S153" i="1"/>
  <c r="S94" i="1"/>
  <c r="S108" i="1"/>
  <c r="S110" i="1"/>
  <c r="S115" i="1"/>
  <c r="S120" i="1"/>
  <c r="S126" i="1"/>
  <c r="S100" i="1"/>
  <c r="S101" i="1"/>
  <c r="S102" i="1"/>
  <c r="S114" i="1"/>
  <c r="S119" i="1"/>
  <c r="S124" i="1"/>
  <c r="S142" i="1"/>
  <c r="S147" i="1"/>
  <c r="S152" i="1"/>
  <c r="S157" i="1"/>
  <c r="S163" i="1"/>
  <c r="S168" i="1"/>
  <c r="S173" i="1"/>
  <c r="S179" i="1"/>
  <c r="S184" i="1"/>
  <c r="S189" i="1"/>
  <c r="S194" i="1"/>
  <c r="S195" i="1"/>
  <c r="S10" i="1"/>
  <c r="S130" i="1"/>
  <c r="S135" i="1"/>
  <c r="S140" i="1"/>
  <c r="S161" i="1"/>
  <c r="S167" i="1"/>
  <c r="S172" i="1"/>
  <c r="S177" i="1"/>
  <c r="S183" i="1"/>
  <c r="S188" i="1"/>
  <c r="S193" i="1"/>
  <c r="S131" i="1"/>
  <c r="S136" i="1"/>
  <c r="S156" i="1"/>
  <c r="S160" i="1"/>
  <c r="S165" i="1"/>
  <c r="S171" i="1"/>
  <c r="S176" i="1"/>
  <c r="S181" i="1"/>
  <c r="S187" i="1"/>
  <c r="S192" i="1"/>
  <c r="S197" i="1"/>
  <c r="S146" i="1"/>
  <c r="S151" i="1"/>
  <c r="S155" i="1"/>
  <c r="S159" i="1"/>
  <c r="S164" i="1"/>
  <c r="S169" i="1"/>
  <c r="S175" i="1"/>
  <c r="S180" i="1"/>
  <c r="S185" i="1"/>
  <c r="S191" i="1"/>
  <c r="S196" i="1"/>
  <c r="X7" i="1"/>
  <c r="T9" i="1"/>
  <c r="T14" i="1" l="1"/>
  <c r="T18" i="1"/>
  <c r="T22" i="1"/>
  <c r="T26" i="1"/>
  <c r="T30" i="1"/>
  <c r="T13" i="1"/>
  <c r="T17" i="1"/>
  <c r="T12" i="1"/>
  <c r="T11" i="1"/>
  <c r="T16" i="1"/>
  <c r="T25" i="1"/>
  <c r="T31" i="1"/>
  <c r="T34" i="1"/>
  <c r="T38" i="1"/>
  <c r="T42" i="1"/>
  <c r="T46" i="1"/>
  <c r="T50" i="1"/>
  <c r="T54" i="1"/>
  <c r="T58" i="1"/>
  <c r="T62" i="1"/>
  <c r="T15" i="1"/>
  <c r="T24" i="1"/>
  <c r="T29" i="1"/>
  <c r="T20" i="1"/>
  <c r="T19" i="1"/>
  <c r="T27" i="1"/>
  <c r="T32" i="1"/>
  <c r="T35" i="1"/>
  <c r="T40" i="1"/>
  <c r="T45" i="1"/>
  <c r="T51" i="1"/>
  <c r="T56" i="1"/>
  <c r="T61" i="1"/>
  <c r="T68" i="1"/>
  <c r="T72" i="1"/>
  <c r="T76" i="1"/>
  <c r="T80" i="1"/>
  <c r="T84" i="1"/>
  <c r="T88" i="1"/>
  <c r="T92" i="1"/>
  <c r="T96" i="1"/>
  <c r="T100" i="1"/>
  <c r="T104" i="1"/>
  <c r="T108" i="1"/>
  <c r="T23" i="1"/>
  <c r="T28" i="1"/>
  <c r="T33" i="1"/>
  <c r="T39" i="1"/>
  <c r="T44" i="1"/>
  <c r="T49" i="1"/>
  <c r="T55" i="1"/>
  <c r="T21" i="1"/>
  <c r="T37" i="1"/>
  <c r="T43" i="1"/>
  <c r="T48" i="1"/>
  <c r="T53" i="1"/>
  <c r="T36" i="1"/>
  <c r="T52" i="1"/>
  <c r="T67" i="1"/>
  <c r="T73" i="1"/>
  <c r="T78" i="1"/>
  <c r="T83" i="1"/>
  <c r="T89" i="1"/>
  <c r="T94" i="1"/>
  <c r="T99" i="1"/>
  <c r="T105" i="1"/>
  <c r="T110" i="1"/>
  <c r="T114" i="1"/>
  <c r="T118" i="1"/>
  <c r="T122" i="1"/>
  <c r="T126" i="1"/>
  <c r="T130" i="1"/>
  <c r="T134" i="1"/>
  <c r="T138" i="1"/>
  <c r="T142" i="1"/>
  <c r="T146" i="1"/>
  <c r="T150" i="1"/>
  <c r="T41" i="1"/>
  <c r="T59" i="1"/>
  <c r="T60" i="1"/>
  <c r="T66" i="1"/>
  <c r="T71" i="1"/>
  <c r="T77" i="1"/>
  <c r="T82" i="1"/>
  <c r="T87" i="1"/>
  <c r="T93" i="1"/>
  <c r="T47" i="1"/>
  <c r="T57" i="1"/>
  <c r="T70" i="1"/>
  <c r="T75" i="1"/>
  <c r="T81" i="1"/>
  <c r="T86" i="1"/>
  <c r="T91" i="1"/>
  <c r="T97" i="1"/>
  <c r="T63" i="1"/>
  <c r="T64" i="1"/>
  <c r="T65" i="1"/>
  <c r="T69" i="1"/>
  <c r="T74" i="1"/>
  <c r="T79" i="1"/>
  <c r="T85" i="1"/>
  <c r="T101" i="1"/>
  <c r="T102" i="1"/>
  <c r="T103" i="1"/>
  <c r="T113" i="1"/>
  <c r="T119" i="1"/>
  <c r="T124" i="1"/>
  <c r="T129" i="1"/>
  <c r="T135" i="1"/>
  <c r="T140" i="1"/>
  <c r="T145" i="1"/>
  <c r="T151" i="1"/>
  <c r="T155" i="1"/>
  <c r="T159" i="1"/>
  <c r="T163" i="1"/>
  <c r="T167" i="1"/>
  <c r="T171" i="1"/>
  <c r="T175" i="1"/>
  <c r="T179" i="1"/>
  <c r="T183" i="1"/>
  <c r="T187" i="1"/>
  <c r="T95" i="1"/>
  <c r="T112" i="1"/>
  <c r="T117" i="1"/>
  <c r="T123" i="1"/>
  <c r="T128" i="1"/>
  <c r="T133" i="1"/>
  <c r="T139" i="1"/>
  <c r="T144" i="1"/>
  <c r="T149" i="1"/>
  <c r="T154" i="1"/>
  <c r="T98" i="1"/>
  <c r="T106" i="1"/>
  <c r="T107" i="1"/>
  <c r="T111" i="1"/>
  <c r="T116" i="1"/>
  <c r="T121" i="1"/>
  <c r="T127" i="1"/>
  <c r="T90" i="1"/>
  <c r="T109" i="1"/>
  <c r="T115" i="1"/>
  <c r="T120" i="1"/>
  <c r="T125" i="1"/>
  <c r="T132" i="1"/>
  <c r="T137" i="1"/>
  <c r="T153" i="1"/>
  <c r="T158" i="1"/>
  <c r="T164" i="1"/>
  <c r="T169" i="1"/>
  <c r="T174" i="1"/>
  <c r="T180" i="1"/>
  <c r="T185" i="1"/>
  <c r="T190" i="1"/>
  <c r="T191" i="1"/>
  <c r="T196" i="1"/>
  <c r="T147" i="1"/>
  <c r="T152" i="1"/>
  <c r="T157" i="1"/>
  <c r="T162" i="1"/>
  <c r="T168" i="1"/>
  <c r="T173" i="1"/>
  <c r="T178" i="1"/>
  <c r="T184" i="1"/>
  <c r="T189" i="1"/>
  <c r="T195" i="1"/>
  <c r="T10" i="1"/>
  <c r="T143" i="1"/>
  <c r="T148" i="1"/>
  <c r="T161" i="1"/>
  <c r="T166" i="1"/>
  <c r="T172" i="1"/>
  <c r="T177" i="1"/>
  <c r="T182" i="1"/>
  <c r="T188" i="1"/>
  <c r="T193" i="1"/>
  <c r="T131" i="1"/>
  <c r="T136" i="1"/>
  <c r="T141" i="1"/>
  <c r="T156" i="1"/>
  <c r="T160" i="1"/>
  <c r="T165" i="1"/>
  <c r="T170" i="1"/>
  <c r="T176" i="1"/>
  <c r="T181" i="1"/>
  <c r="T186" i="1"/>
  <c r="T192" i="1"/>
  <c r="T197" i="1"/>
  <c r="T194" i="1"/>
  <c r="Y7" i="1"/>
  <c r="U9" i="1"/>
  <c r="U11" i="1" l="1"/>
  <c r="U15" i="1"/>
  <c r="U19" i="1"/>
  <c r="U23" i="1"/>
  <c r="U27" i="1"/>
  <c r="U31" i="1"/>
  <c r="U14" i="1"/>
  <c r="U18" i="1"/>
  <c r="U13" i="1"/>
  <c r="U12" i="1"/>
  <c r="U17" i="1"/>
  <c r="U21" i="1"/>
  <c r="U26" i="1"/>
  <c r="U32" i="1"/>
  <c r="U35" i="1"/>
  <c r="U39" i="1"/>
  <c r="U43" i="1"/>
  <c r="U47" i="1"/>
  <c r="U51" i="1"/>
  <c r="U55" i="1"/>
  <c r="U59" i="1"/>
  <c r="U63" i="1"/>
  <c r="U16" i="1"/>
  <c r="U25" i="1"/>
  <c r="U30" i="1"/>
  <c r="U34" i="1"/>
  <c r="U20" i="1"/>
  <c r="U22" i="1"/>
  <c r="U36" i="1"/>
  <c r="U41" i="1"/>
  <c r="U46" i="1"/>
  <c r="U52" i="1"/>
  <c r="U57" i="1"/>
  <c r="U62" i="1"/>
  <c r="U69" i="1"/>
  <c r="U73" i="1"/>
  <c r="U77" i="1"/>
  <c r="U81" i="1"/>
  <c r="U85" i="1"/>
  <c r="U89" i="1"/>
  <c r="U93" i="1"/>
  <c r="U97" i="1"/>
  <c r="U101" i="1"/>
  <c r="U105" i="1"/>
  <c r="U40" i="1"/>
  <c r="U45" i="1"/>
  <c r="U50" i="1"/>
  <c r="U56" i="1"/>
  <c r="U28" i="1"/>
  <c r="U33" i="1"/>
  <c r="U38" i="1"/>
  <c r="U44" i="1"/>
  <c r="U49" i="1"/>
  <c r="U54" i="1"/>
  <c r="U24" i="1"/>
  <c r="U29" i="1"/>
  <c r="U37" i="1"/>
  <c r="U42" i="1"/>
  <c r="U64" i="1"/>
  <c r="U65" i="1"/>
  <c r="U68" i="1"/>
  <c r="U74" i="1"/>
  <c r="U79" i="1"/>
  <c r="U84" i="1"/>
  <c r="U90" i="1"/>
  <c r="U95" i="1"/>
  <c r="U100" i="1"/>
  <c r="U106" i="1"/>
  <c r="U111" i="1"/>
  <c r="U115" i="1"/>
  <c r="U119" i="1"/>
  <c r="U123" i="1"/>
  <c r="U127" i="1"/>
  <c r="U131" i="1"/>
  <c r="U135" i="1"/>
  <c r="U139" i="1"/>
  <c r="U143" i="1"/>
  <c r="U147" i="1"/>
  <c r="U151" i="1"/>
  <c r="U48" i="1"/>
  <c r="U58" i="1"/>
  <c r="U67" i="1"/>
  <c r="U72" i="1"/>
  <c r="U78" i="1"/>
  <c r="U83" i="1"/>
  <c r="U88" i="1"/>
  <c r="U94" i="1"/>
  <c r="U60" i="1"/>
  <c r="U61" i="1"/>
  <c r="U66" i="1"/>
  <c r="U71" i="1"/>
  <c r="U76" i="1"/>
  <c r="U82" i="1"/>
  <c r="U87" i="1"/>
  <c r="U92" i="1"/>
  <c r="U53" i="1"/>
  <c r="U70" i="1"/>
  <c r="U75" i="1"/>
  <c r="U80" i="1"/>
  <c r="U86" i="1"/>
  <c r="U96" i="1"/>
  <c r="U109" i="1"/>
  <c r="U114" i="1"/>
  <c r="U120" i="1"/>
  <c r="U125" i="1"/>
  <c r="U130" i="1"/>
  <c r="U136" i="1"/>
  <c r="U141" i="1"/>
  <c r="U146" i="1"/>
  <c r="U152" i="1"/>
  <c r="U156" i="1"/>
  <c r="U160" i="1"/>
  <c r="U164" i="1"/>
  <c r="U168" i="1"/>
  <c r="U172" i="1"/>
  <c r="U176" i="1"/>
  <c r="U180" i="1"/>
  <c r="U184" i="1"/>
  <c r="U188" i="1"/>
  <c r="U102" i="1"/>
  <c r="U103" i="1"/>
  <c r="U104" i="1"/>
  <c r="U113" i="1"/>
  <c r="U118" i="1"/>
  <c r="U124" i="1"/>
  <c r="U129" i="1"/>
  <c r="U134" i="1"/>
  <c r="U140" i="1"/>
  <c r="U145" i="1"/>
  <c r="U150" i="1"/>
  <c r="U155" i="1"/>
  <c r="U91" i="1"/>
  <c r="U112" i="1"/>
  <c r="U117" i="1"/>
  <c r="U122" i="1"/>
  <c r="U128" i="1"/>
  <c r="U98" i="1"/>
  <c r="U99" i="1"/>
  <c r="U107" i="1"/>
  <c r="U108" i="1"/>
  <c r="U110" i="1"/>
  <c r="U116" i="1"/>
  <c r="U121" i="1"/>
  <c r="U126" i="1"/>
  <c r="U144" i="1"/>
  <c r="U149" i="1"/>
  <c r="U154" i="1"/>
  <c r="U159" i="1"/>
  <c r="U165" i="1"/>
  <c r="U170" i="1"/>
  <c r="U175" i="1"/>
  <c r="U181" i="1"/>
  <c r="U186" i="1"/>
  <c r="U192" i="1"/>
  <c r="U197" i="1"/>
  <c r="U132" i="1"/>
  <c r="U137" i="1"/>
  <c r="U142" i="1"/>
  <c r="U153" i="1"/>
  <c r="U158" i="1"/>
  <c r="U163" i="1"/>
  <c r="U169" i="1"/>
  <c r="U174" i="1"/>
  <c r="U179" i="1"/>
  <c r="U185" i="1"/>
  <c r="U190" i="1"/>
  <c r="U191" i="1"/>
  <c r="U194" i="1"/>
  <c r="U196" i="1"/>
  <c r="U133" i="1"/>
  <c r="U138" i="1"/>
  <c r="U157" i="1"/>
  <c r="U162" i="1"/>
  <c r="U167" i="1"/>
  <c r="U173" i="1"/>
  <c r="U178" i="1"/>
  <c r="U183" i="1"/>
  <c r="U189" i="1"/>
  <c r="U195" i="1"/>
  <c r="U10" i="1"/>
  <c r="U148" i="1"/>
  <c r="U161" i="1"/>
  <c r="U166" i="1"/>
  <c r="U171" i="1"/>
  <c r="U177" i="1"/>
  <c r="U182" i="1"/>
  <c r="U187" i="1"/>
  <c r="U193" i="1"/>
  <c r="Z7" i="1"/>
  <c r="V9" i="1"/>
  <c r="V12" i="1" l="1"/>
  <c r="V16" i="1"/>
  <c r="V20" i="1"/>
  <c r="V24" i="1"/>
  <c r="V28" i="1"/>
  <c r="V32" i="1"/>
  <c r="V11" i="1"/>
  <c r="V15" i="1"/>
  <c r="V19" i="1"/>
  <c r="V14" i="1"/>
  <c r="V13" i="1"/>
  <c r="V18" i="1"/>
  <c r="V22" i="1"/>
  <c r="V27" i="1"/>
  <c r="V33" i="1"/>
  <c r="V36" i="1"/>
  <c r="V40" i="1"/>
  <c r="V44" i="1"/>
  <c r="V48" i="1"/>
  <c r="V52" i="1"/>
  <c r="V56" i="1"/>
  <c r="V60" i="1"/>
  <c r="V64" i="1"/>
  <c r="V17" i="1"/>
  <c r="V21" i="1"/>
  <c r="V26" i="1"/>
  <c r="V31" i="1"/>
  <c r="V35" i="1"/>
  <c r="V29" i="1"/>
  <c r="V37" i="1"/>
  <c r="V42" i="1"/>
  <c r="V47" i="1"/>
  <c r="V53" i="1"/>
  <c r="V58" i="1"/>
  <c r="V63" i="1"/>
  <c r="V66" i="1"/>
  <c r="V70" i="1"/>
  <c r="V74" i="1"/>
  <c r="V78" i="1"/>
  <c r="V82" i="1"/>
  <c r="V86" i="1"/>
  <c r="V90" i="1"/>
  <c r="V94" i="1"/>
  <c r="V98" i="1"/>
  <c r="V102" i="1"/>
  <c r="V106" i="1"/>
  <c r="V25" i="1"/>
  <c r="V30" i="1"/>
  <c r="V34" i="1"/>
  <c r="V41" i="1"/>
  <c r="V46" i="1"/>
  <c r="V51" i="1"/>
  <c r="V57" i="1"/>
  <c r="V23" i="1"/>
  <c r="V39" i="1"/>
  <c r="V45" i="1"/>
  <c r="V50" i="1"/>
  <c r="V55" i="1"/>
  <c r="V38" i="1"/>
  <c r="V49" i="1"/>
  <c r="V69" i="1"/>
  <c r="V75" i="1"/>
  <c r="V80" i="1"/>
  <c r="V85" i="1"/>
  <c r="V91" i="1"/>
  <c r="V96" i="1"/>
  <c r="V101" i="1"/>
  <c r="V107" i="1"/>
  <c r="V112" i="1"/>
  <c r="V116" i="1"/>
  <c r="V120" i="1"/>
  <c r="V124" i="1"/>
  <c r="V128" i="1"/>
  <c r="V132" i="1"/>
  <c r="V136" i="1"/>
  <c r="V140" i="1"/>
  <c r="V144" i="1"/>
  <c r="V148" i="1"/>
  <c r="V65" i="1"/>
  <c r="V68" i="1"/>
  <c r="V73" i="1"/>
  <c r="V79" i="1"/>
  <c r="V84" i="1"/>
  <c r="V89" i="1"/>
  <c r="V95" i="1"/>
  <c r="V54" i="1"/>
  <c r="V59" i="1"/>
  <c r="V67" i="1"/>
  <c r="V72" i="1"/>
  <c r="V77" i="1"/>
  <c r="V83" i="1"/>
  <c r="V88" i="1"/>
  <c r="V93" i="1"/>
  <c r="V43" i="1"/>
  <c r="V61" i="1"/>
  <c r="V62" i="1"/>
  <c r="V71" i="1"/>
  <c r="V76" i="1"/>
  <c r="V81" i="1"/>
  <c r="V99" i="1"/>
  <c r="V100" i="1"/>
  <c r="V108" i="1"/>
  <c r="V110" i="1"/>
  <c r="V115" i="1"/>
  <c r="V121" i="1"/>
  <c r="V126" i="1"/>
  <c r="V131" i="1"/>
  <c r="V137" i="1"/>
  <c r="V142" i="1"/>
  <c r="V147" i="1"/>
  <c r="V153" i="1"/>
  <c r="V157" i="1"/>
  <c r="V161" i="1"/>
  <c r="V165" i="1"/>
  <c r="V169" i="1"/>
  <c r="V173" i="1"/>
  <c r="V177" i="1"/>
  <c r="V181" i="1"/>
  <c r="V185" i="1"/>
  <c r="V189" i="1"/>
  <c r="V92" i="1"/>
  <c r="V109" i="1"/>
  <c r="V114" i="1"/>
  <c r="V119" i="1"/>
  <c r="V125" i="1"/>
  <c r="V130" i="1"/>
  <c r="V135" i="1"/>
  <c r="V141" i="1"/>
  <c r="V146" i="1"/>
  <c r="V151" i="1"/>
  <c r="V152" i="1"/>
  <c r="V156" i="1"/>
  <c r="V103" i="1"/>
  <c r="V104" i="1"/>
  <c r="V105" i="1"/>
  <c r="V113" i="1"/>
  <c r="V118" i="1"/>
  <c r="V123" i="1"/>
  <c r="V129" i="1"/>
  <c r="V87" i="1"/>
  <c r="V97" i="1"/>
  <c r="V111" i="1"/>
  <c r="V117" i="1"/>
  <c r="V122" i="1"/>
  <c r="V127" i="1"/>
  <c r="V134" i="1"/>
  <c r="V139" i="1"/>
  <c r="V155" i="1"/>
  <c r="V160" i="1"/>
  <c r="V166" i="1"/>
  <c r="V171" i="1"/>
  <c r="V176" i="1"/>
  <c r="V182" i="1"/>
  <c r="V187" i="1"/>
  <c r="V193" i="1"/>
  <c r="V149" i="1"/>
  <c r="V154" i="1"/>
  <c r="V159" i="1"/>
  <c r="V164" i="1"/>
  <c r="V170" i="1"/>
  <c r="V175" i="1"/>
  <c r="V180" i="1"/>
  <c r="V186" i="1"/>
  <c r="V192" i="1"/>
  <c r="V197" i="1"/>
  <c r="V145" i="1"/>
  <c r="V150" i="1"/>
  <c r="V158" i="1"/>
  <c r="V163" i="1"/>
  <c r="V168" i="1"/>
  <c r="V174" i="1"/>
  <c r="V179" i="1"/>
  <c r="V184" i="1"/>
  <c r="V190" i="1"/>
  <c r="V191" i="1"/>
  <c r="V194" i="1"/>
  <c r="V196" i="1"/>
  <c r="V133" i="1"/>
  <c r="V138" i="1"/>
  <c r="V143" i="1"/>
  <c r="V162" i="1"/>
  <c r="V167" i="1"/>
  <c r="V172" i="1"/>
  <c r="V178" i="1"/>
  <c r="V183" i="1"/>
  <c r="V188" i="1"/>
  <c r="V195" i="1"/>
  <c r="V10" i="1"/>
  <c r="AA7" i="1"/>
  <c r="W9" i="1"/>
  <c r="W13" i="1" l="1"/>
  <c r="W17" i="1"/>
  <c r="W21" i="1"/>
  <c r="W25" i="1"/>
  <c r="W29" i="1"/>
  <c r="W33" i="1"/>
  <c r="W12" i="1"/>
  <c r="W16" i="1"/>
  <c r="W20" i="1"/>
  <c r="W11" i="1"/>
  <c r="W19" i="1"/>
  <c r="W23" i="1"/>
  <c r="W28" i="1"/>
  <c r="W37" i="1"/>
  <c r="W41" i="1"/>
  <c r="W45" i="1"/>
  <c r="W49" i="1"/>
  <c r="W53" i="1"/>
  <c r="W57" i="1"/>
  <c r="W61" i="1"/>
  <c r="W65" i="1"/>
  <c r="W18" i="1"/>
  <c r="W22" i="1"/>
  <c r="W27" i="1"/>
  <c r="W32" i="1"/>
  <c r="W15" i="1"/>
  <c r="W14" i="1"/>
  <c r="W24" i="1"/>
  <c r="W38" i="1"/>
  <c r="W43" i="1"/>
  <c r="W48" i="1"/>
  <c r="W54" i="1"/>
  <c r="W59" i="1"/>
  <c r="W64" i="1"/>
  <c r="W67" i="1"/>
  <c r="W71" i="1"/>
  <c r="W75" i="1"/>
  <c r="W79" i="1"/>
  <c r="W83" i="1"/>
  <c r="W87" i="1"/>
  <c r="W91" i="1"/>
  <c r="W95" i="1"/>
  <c r="W99" i="1"/>
  <c r="W103" i="1"/>
  <c r="W107" i="1"/>
  <c r="W35" i="1"/>
  <c r="W36" i="1"/>
  <c r="W42" i="1"/>
  <c r="W47" i="1"/>
  <c r="W52" i="1"/>
  <c r="W30" i="1"/>
  <c r="W34" i="1"/>
  <c r="W40" i="1"/>
  <c r="W46" i="1"/>
  <c r="W51" i="1"/>
  <c r="W56" i="1"/>
  <c r="W26" i="1"/>
  <c r="W31" i="1"/>
  <c r="W39" i="1"/>
  <c r="W62" i="1"/>
  <c r="W63" i="1"/>
  <c r="W70" i="1"/>
  <c r="W76" i="1"/>
  <c r="W81" i="1"/>
  <c r="W86" i="1"/>
  <c r="W92" i="1"/>
  <c r="W97" i="1"/>
  <c r="W102" i="1"/>
  <c r="W108" i="1"/>
  <c r="W109" i="1"/>
  <c r="W113" i="1"/>
  <c r="W117" i="1"/>
  <c r="W121" i="1"/>
  <c r="W125" i="1"/>
  <c r="W129" i="1"/>
  <c r="W133" i="1"/>
  <c r="W137" i="1"/>
  <c r="W141" i="1"/>
  <c r="W145" i="1"/>
  <c r="W149" i="1"/>
  <c r="W55" i="1"/>
  <c r="W69" i="1"/>
  <c r="W74" i="1"/>
  <c r="W80" i="1"/>
  <c r="W85" i="1"/>
  <c r="W90" i="1"/>
  <c r="W96" i="1"/>
  <c r="W44" i="1"/>
  <c r="W58" i="1"/>
  <c r="W68" i="1"/>
  <c r="W73" i="1"/>
  <c r="W78" i="1"/>
  <c r="W84" i="1"/>
  <c r="W89" i="1"/>
  <c r="W94" i="1"/>
  <c r="W50" i="1"/>
  <c r="W60" i="1"/>
  <c r="W66" i="1"/>
  <c r="W72" i="1"/>
  <c r="W77" i="1"/>
  <c r="W82" i="1"/>
  <c r="W93" i="1"/>
  <c r="W98" i="1"/>
  <c r="W111" i="1"/>
  <c r="W116" i="1"/>
  <c r="W122" i="1"/>
  <c r="W127" i="1"/>
  <c r="W132" i="1"/>
  <c r="W138" i="1"/>
  <c r="W143" i="1"/>
  <c r="W148" i="1"/>
  <c r="W154" i="1"/>
  <c r="W158" i="1"/>
  <c r="W162" i="1"/>
  <c r="W166" i="1"/>
  <c r="W170" i="1"/>
  <c r="W174" i="1"/>
  <c r="W178" i="1"/>
  <c r="W182" i="1"/>
  <c r="W186" i="1"/>
  <c r="W190" i="1"/>
  <c r="W100" i="1"/>
  <c r="W101" i="1"/>
  <c r="W110" i="1"/>
  <c r="W115" i="1"/>
  <c r="W120" i="1"/>
  <c r="W126" i="1"/>
  <c r="W131" i="1"/>
  <c r="W136" i="1"/>
  <c r="W142" i="1"/>
  <c r="W147" i="1"/>
  <c r="W153" i="1"/>
  <c r="W88" i="1"/>
  <c r="W114" i="1"/>
  <c r="W119" i="1"/>
  <c r="W124" i="1"/>
  <c r="W104" i="1"/>
  <c r="W105" i="1"/>
  <c r="W106" i="1"/>
  <c r="W112" i="1"/>
  <c r="W118" i="1"/>
  <c r="W123" i="1"/>
  <c r="W128" i="1"/>
  <c r="W146" i="1"/>
  <c r="W151" i="1"/>
  <c r="W156" i="1"/>
  <c r="W161" i="1"/>
  <c r="W167" i="1"/>
  <c r="W172" i="1"/>
  <c r="W177" i="1"/>
  <c r="W183" i="1"/>
  <c r="W188" i="1"/>
  <c r="W195" i="1"/>
  <c r="W10" i="1"/>
  <c r="W134" i="1"/>
  <c r="W139" i="1"/>
  <c r="W144" i="1"/>
  <c r="W155" i="1"/>
  <c r="W160" i="1"/>
  <c r="W165" i="1"/>
  <c r="W171" i="1"/>
  <c r="W176" i="1"/>
  <c r="W181" i="1"/>
  <c r="W187" i="1"/>
  <c r="W193" i="1"/>
  <c r="W130" i="1"/>
  <c r="W135" i="1"/>
  <c r="W140" i="1"/>
  <c r="W152" i="1"/>
  <c r="W159" i="1"/>
  <c r="W164" i="1"/>
  <c r="W169" i="1"/>
  <c r="W175" i="1"/>
  <c r="W180" i="1"/>
  <c r="W185" i="1"/>
  <c r="W192" i="1"/>
  <c r="W197" i="1"/>
  <c r="W150" i="1"/>
  <c r="W157" i="1"/>
  <c r="W163" i="1"/>
  <c r="W168" i="1"/>
  <c r="W173" i="1"/>
  <c r="W179" i="1"/>
  <c r="W184" i="1"/>
  <c r="W189" i="1"/>
  <c r="W191" i="1"/>
  <c r="W194" i="1"/>
  <c r="W196" i="1"/>
  <c r="AB7" i="1"/>
  <c r="X9" i="1"/>
  <c r="X14" i="1" l="1"/>
  <c r="X18" i="1"/>
  <c r="X22" i="1"/>
  <c r="X26" i="1"/>
  <c r="X30" i="1"/>
  <c r="X13" i="1"/>
  <c r="X17" i="1"/>
  <c r="X12" i="1"/>
  <c r="X11" i="1"/>
  <c r="X20" i="1"/>
  <c r="X24" i="1"/>
  <c r="X29" i="1"/>
  <c r="X34" i="1"/>
  <c r="X38" i="1"/>
  <c r="X42" i="1"/>
  <c r="X46" i="1"/>
  <c r="X50" i="1"/>
  <c r="X54" i="1"/>
  <c r="X58" i="1"/>
  <c r="X62" i="1"/>
  <c r="X19" i="1"/>
  <c r="X23" i="1"/>
  <c r="X28" i="1"/>
  <c r="X33" i="1"/>
  <c r="X16" i="1"/>
  <c r="X15" i="1"/>
  <c r="X31" i="1"/>
  <c r="X39" i="1"/>
  <c r="X44" i="1"/>
  <c r="X49" i="1"/>
  <c r="X55" i="1"/>
  <c r="X60" i="1"/>
  <c r="X65" i="1"/>
  <c r="X68" i="1"/>
  <c r="X72" i="1"/>
  <c r="X76" i="1"/>
  <c r="X80" i="1"/>
  <c r="X84" i="1"/>
  <c r="X88" i="1"/>
  <c r="X92" i="1"/>
  <c r="X96" i="1"/>
  <c r="X100" i="1"/>
  <c r="X104" i="1"/>
  <c r="X108" i="1"/>
  <c r="X27" i="1"/>
  <c r="X32" i="1"/>
  <c r="X37" i="1"/>
  <c r="X43" i="1"/>
  <c r="X48" i="1"/>
  <c r="X53" i="1"/>
  <c r="X25" i="1"/>
  <c r="X35" i="1"/>
  <c r="X36" i="1"/>
  <c r="X41" i="1"/>
  <c r="X47" i="1"/>
  <c r="X52" i="1"/>
  <c r="X57" i="1"/>
  <c r="X21" i="1"/>
  <c r="X40" i="1"/>
  <c r="X56" i="1"/>
  <c r="X61" i="1"/>
  <c r="X66" i="1"/>
  <c r="X71" i="1"/>
  <c r="X77" i="1"/>
  <c r="X82" i="1"/>
  <c r="X87" i="1"/>
  <c r="X93" i="1"/>
  <c r="X98" i="1"/>
  <c r="X103" i="1"/>
  <c r="X110" i="1"/>
  <c r="X114" i="1"/>
  <c r="X118" i="1"/>
  <c r="X122" i="1"/>
  <c r="X126" i="1"/>
  <c r="X130" i="1"/>
  <c r="X134" i="1"/>
  <c r="X138" i="1"/>
  <c r="X142" i="1"/>
  <c r="X146" i="1"/>
  <c r="X150" i="1"/>
  <c r="X45" i="1"/>
  <c r="X63" i="1"/>
  <c r="X64" i="1"/>
  <c r="X70" i="1"/>
  <c r="X75" i="1"/>
  <c r="X81" i="1"/>
  <c r="X86" i="1"/>
  <c r="X91" i="1"/>
  <c r="X51" i="1"/>
  <c r="X69" i="1"/>
  <c r="X74" i="1"/>
  <c r="X79" i="1"/>
  <c r="X85" i="1"/>
  <c r="X90" i="1"/>
  <c r="X95" i="1"/>
  <c r="X59" i="1"/>
  <c r="X67" i="1"/>
  <c r="X73" i="1"/>
  <c r="X78" i="1"/>
  <c r="X83" i="1"/>
  <c r="X97" i="1"/>
  <c r="X105" i="1"/>
  <c r="X106" i="1"/>
  <c r="X107" i="1"/>
  <c r="X112" i="1"/>
  <c r="X117" i="1"/>
  <c r="X123" i="1"/>
  <c r="X128" i="1"/>
  <c r="X133" i="1"/>
  <c r="X139" i="1"/>
  <c r="X144" i="1"/>
  <c r="X149" i="1"/>
  <c r="X155" i="1"/>
  <c r="X159" i="1"/>
  <c r="X163" i="1"/>
  <c r="X167" i="1"/>
  <c r="X171" i="1"/>
  <c r="X175" i="1"/>
  <c r="X179" i="1"/>
  <c r="X183" i="1"/>
  <c r="X187" i="1"/>
  <c r="X89" i="1"/>
  <c r="X99" i="1"/>
  <c r="X111" i="1"/>
  <c r="X116" i="1"/>
  <c r="X121" i="1"/>
  <c r="X127" i="1"/>
  <c r="X132" i="1"/>
  <c r="X137" i="1"/>
  <c r="X143" i="1"/>
  <c r="X148" i="1"/>
  <c r="X154" i="1"/>
  <c r="X101" i="1"/>
  <c r="X102" i="1"/>
  <c r="X109" i="1"/>
  <c r="X115" i="1"/>
  <c r="X120" i="1"/>
  <c r="X125" i="1"/>
  <c r="X94" i="1"/>
  <c r="X113" i="1"/>
  <c r="X119" i="1"/>
  <c r="X124" i="1"/>
  <c r="X131" i="1"/>
  <c r="X136" i="1"/>
  <c r="X141" i="1"/>
  <c r="X157" i="1"/>
  <c r="X162" i="1"/>
  <c r="X168" i="1"/>
  <c r="X173" i="1"/>
  <c r="X178" i="1"/>
  <c r="X184" i="1"/>
  <c r="X189" i="1"/>
  <c r="X191" i="1"/>
  <c r="X196" i="1"/>
  <c r="X129" i="1"/>
  <c r="X151" i="1"/>
  <c r="X156" i="1"/>
  <c r="X161" i="1"/>
  <c r="X166" i="1"/>
  <c r="X172" i="1"/>
  <c r="X177" i="1"/>
  <c r="X182" i="1"/>
  <c r="X188" i="1"/>
  <c r="X195" i="1"/>
  <c r="X10" i="1"/>
  <c r="X147" i="1"/>
  <c r="X153" i="1"/>
  <c r="X160" i="1"/>
  <c r="X165" i="1"/>
  <c r="X170" i="1"/>
  <c r="X176" i="1"/>
  <c r="X181" i="1"/>
  <c r="X186" i="1"/>
  <c r="X193" i="1"/>
  <c r="X135" i="1"/>
  <c r="X140" i="1"/>
  <c r="X145" i="1"/>
  <c r="X152" i="1"/>
  <c r="X158" i="1"/>
  <c r="X164" i="1"/>
  <c r="X169" i="1"/>
  <c r="X174" i="1"/>
  <c r="X180" i="1"/>
  <c r="X185" i="1"/>
  <c r="X190" i="1"/>
  <c r="X192" i="1"/>
  <c r="X197" i="1"/>
  <c r="X194" i="1"/>
  <c r="AC7" i="1"/>
  <c r="Y9" i="1"/>
  <c r="Y11" i="1" l="1"/>
  <c r="Y15" i="1"/>
  <c r="Y19" i="1"/>
  <c r="Y23" i="1"/>
  <c r="Y27" i="1"/>
  <c r="Y31" i="1"/>
  <c r="Y14" i="1"/>
  <c r="Y18" i="1"/>
  <c r="Y13" i="1"/>
  <c r="Y12" i="1"/>
  <c r="Y25" i="1"/>
  <c r="Y30" i="1"/>
  <c r="Y35" i="1"/>
  <c r="Y39" i="1"/>
  <c r="Y43" i="1"/>
  <c r="Y47" i="1"/>
  <c r="Y51" i="1"/>
  <c r="Y55" i="1"/>
  <c r="Y59" i="1"/>
  <c r="Y63" i="1"/>
  <c r="Y20" i="1"/>
  <c r="Y24" i="1"/>
  <c r="Y29" i="1"/>
  <c r="Y34" i="1"/>
  <c r="Y17" i="1"/>
  <c r="Y16" i="1"/>
  <c r="Y21" i="1"/>
  <c r="Y26" i="1"/>
  <c r="Y40" i="1"/>
  <c r="Y45" i="1"/>
  <c r="Y50" i="1"/>
  <c r="Y56" i="1"/>
  <c r="Y61" i="1"/>
  <c r="Y69" i="1"/>
  <c r="Y73" i="1"/>
  <c r="Y77" i="1"/>
  <c r="Y81" i="1"/>
  <c r="Y85" i="1"/>
  <c r="Y89" i="1"/>
  <c r="Y93" i="1"/>
  <c r="Y97" i="1"/>
  <c r="Y101" i="1"/>
  <c r="Y105" i="1"/>
  <c r="Y22" i="1"/>
  <c r="Y38" i="1"/>
  <c r="Y44" i="1"/>
  <c r="Y49" i="1"/>
  <c r="Y54" i="1"/>
  <c r="Y32" i="1"/>
  <c r="Y37" i="1"/>
  <c r="Y42" i="1"/>
  <c r="Y48" i="1"/>
  <c r="Y53" i="1"/>
  <c r="Y28" i="1"/>
  <c r="Y33" i="1"/>
  <c r="Y36" i="1"/>
  <c r="Y46" i="1"/>
  <c r="Y60" i="1"/>
  <c r="Y67" i="1"/>
  <c r="Y72" i="1"/>
  <c r="Y78" i="1"/>
  <c r="Y83" i="1"/>
  <c r="Y88" i="1"/>
  <c r="Y94" i="1"/>
  <c r="Y99" i="1"/>
  <c r="Y104" i="1"/>
  <c r="Y111" i="1"/>
  <c r="Y115" i="1"/>
  <c r="Y119" i="1"/>
  <c r="Y123" i="1"/>
  <c r="Y127" i="1"/>
  <c r="Y131" i="1"/>
  <c r="Y135" i="1"/>
  <c r="Y139" i="1"/>
  <c r="Y143" i="1"/>
  <c r="Y147" i="1"/>
  <c r="Y151" i="1"/>
  <c r="Y52" i="1"/>
  <c r="Y62" i="1"/>
  <c r="Y66" i="1"/>
  <c r="Y71" i="1"/>
  <c r="Y76" i="1"/>
  <c r="Y82" i="1"/>
  <c r="Y87" i="1"/>
  <c r="Y92" i="1"/>
  <c r="Y41" i="1"/>
  <c r="Y64" i="1"/>
  <c r="Y65" i="1"/>
  <c r="Y70" i="1"/>
  <c r="Y75" i="1"/>
  <c r="Y80" i="1"/>
  <c r="Y86" i="1"/>
  <c r="Y91" i="1"/>
  <c r="Y96" i="1"/>
  <c r="Y57" i="1"/>
  <c r="Y58" i="1"/>
  <c r="Y68" i="1"/>
  <c r="Y74" i="1"/>
  <c r="Y79" i="1"/>
  <c r="Y84" i="1"/>
  <c r="Y90" i="1"/>
  <c r="Y113" i="1"/>
  <c r="Y118" i="1"/>
  <c r="Y124" i="1"/>
  <c r="Y129" i="1"/>
  <c r="Y134" i="1"/>
  <c r="Y140" i="1"/>
  <c r="Y145" i="1"/>
  <c r="Y150" i="1"/>
  <c r="Y152" i="1"/>
  <c r="Y156" i="1"/>
  <c r="Y160" i="1"/>
  <c r="Y164" i="1"/>
  <c r="Y168" i="1"/>
  <c r="Y172" i="1"/>
  <c r="Y176" i="1"/>
  <c r="Y180" i="1"/>
  <c r="Y184" i="1"/>
  <c r="Y188" i="1"/>
  <c r="Y98" i="1"/>
  <c r="Y106" i="1"/>
  <c r="Y107" i="1"/>
  <c r="Y108" i="1"/>
  <c r="Y112" i="1"/>
  <c r="Y117" i="1"/>
  <c r="Y122" i="1"/>
  <c r="Y128" i="1"/>
  <c r="Y133" i="1"/>
  <c r="Y138" i="1"/>
  <c r="Y144" i="1"/>
  <c r="Y149" i="1"/>
  <c r="Y155" i="1"/>
  <c r="Y95" i="1"/>
  <c r="Y100" i="1"/>
  <c r="Y110" i="1"/>
  <c r="Y116" i="1"/>
  <c r="Y121" i="1"/>
  <c r="Y126" i="1"/>
  <c r="Y102" i="1"/>
  <c r="Y103" i="1"/>
  <c r="Y109" i="1"/>
  <c r="Y114" i="1"/>
  <c r="Y120" i="1"/>
  <c r="Y125" i="1"/>
  <c r="Y148" i="1"/>
  <c r="Y158" i="1"/>
  <c r="Y163" i="1"/>
  <c r="Y169" i="1"/>
  <c r="Y174" i="1"/>
  <c r="Y179" i="1"/>
  <c r="Y185" i="1"/>
  <c r="Y190" i="1"/>
  <c r="Y192" i="1"/>
  <c r="Y194" i="1"/>
  <c r="Y197" i="1"/>
  <c r="Y136" i="1"/>
  <c r="Y141" i="1"/>
  <c r="Y146" i="1"/>
  <c r="Y157" i="1"/>
  <c r="Y162" i="1"/>
  <c r="Y167" i="1"/>
  <c r="Y173" i="1"/>
  <c r="Y178" i="1"/>
  <c r="Y183" i="1"/>
  <c r="Y189" i="1"/>
  <c r="Y191" i="1"/>
  <c r="Y196" i="1"/>
  <c r="Y132" i="1"/>
  <c r="Y137" i="1"/>
  <c r="Y142" i="1"/>
  <c r="Y154" i="1"/>
  <c r="Y161" i="1"/>
  <c r="Y166" i="1"/>
  <c r="Y171" i="1"/>
  <c r="Y177" i="1"/>
  <c r="Y182" i="1"/>
  <c r="Y187" i="1"/>
  <c r="Y195" i="1"/>
  <c r="Y10" i="1"/>
  <c r="Y130" i="1"/>
  <c r="Y153" i="1"/>
  <c r="Y159" i="1"/>
  <c r="Y165" i="1"/>
  <c r="Y170" i="1"/>
  <c r="Y175" i="1"/>
  <c r="Y181" i="1"/>
  <c r="Y186" i="1"/>
  <c r="Y193" i="1"/>
  <c r="AD7" i="1"/>
  <c r="Z9" i="1"/>
  <c r="Z12" i="1" l="1"/>
  <c r="Z16" i="1"/>
  <c r="Z20" i="1"/>
  <c r="Z24" i="1"/>
  <c r="Z28" i="1"/>
  <c r="Z32" i="1"/>
  <c r="Z11" i="1"/>
  <c r="Z15" i="1"/>
  <c r="Z19" i="1"/>
  <c r="Z13" i="1"/>
  <c r="Z14" i="1"/>
  <c r="Z21" i="1"/>
  <c r="Z26" i="1"/>
  <c r="Z31" i="1"/>
  <c r="Z36" i="1"/>
  <c r="Z40" i="1"/>
  <c r="Z44" i="1"/>
  <c r="Z48" i="1"/>
  <c r="Z52" i="1"/>
  <c r="Z56" i="1"/>
  <c r="Z60" i="1"/>
  <c r="Z64" i="1"/>
  <c r="Z25" i="1"/>
  <c r="Z30" i="1"/>
  <c r="Z35" i="1"/>
  <c r="Z18" i="1"/>
  <c r="Z17" i="1"/>
  <c r="Z33" i="1"/>
  <c r="Z41" i="1"/>
  <c r="Z46" i="1"/>
  <c r="Z51" i="1"/>
  <c r="Z57" i="1"/>
  <c r="Z62" i="1"/>
  <c r="Z66" i="1"/>
  <c r="Z70" i="1"/>
  <c r="Z74" i="1"/>
  <c r="Z78" i="1"/>
  <c r="Z82" i="1"/>
  <c r="Z86" i="1"/>
  <c r="Z90" i="1"/>
  <c r="Z94" i="1"/>
  <c r="Z98" i="1"/>
  <c r="Z102" i="1"/>
  <c r="Z106" i="1"/>
  <c r="Z29" i="1"/>
  <c r="Z39" i="1"/>
  <c r="Z45" i="1"/>
  <c r="Z50" i="1"/>
  <c r="Z55" i="1"/>
  <c r="Z22" i="1"/>
  <c r="Z27" i="1"/>
  <c r="Z38" i="1"/>
  <c r="Z43" i="1"/>
  <c r="Z49" i="1"/>
  <c r="Z54" i="1"/>
  <c r="Z23" i="1"/>
  <c r="Z34" i="1"/>
  <c r="Z37" i="1"/>
  <c r="Z53" i="1"/>
  <c r="Z58" i="1"/>
  <c r="Z59" i="1"/>
  <c r="Z68" i="1"/>
  <c r="Z73" i="1"/>
  <c r="Z79" i="1"/>
  <c r="Z84" i="1"/>
  <c r="Z89" i="1"/>
  <c r="Z95" i="1"/>
  <c r="Z100" i="1"/>
  <c r="Z105" i="1"/>
  <c r="Z112" i="1"/>
  <c r="Z116" i="1"/>
  <c r="Z120" i="1"/>
  <c r="Z124" i="1"/>
  <c r="Z128" i="1"/>
  <c r="Z132" i="1"/>
  <c r="Z136" i="1"/>
  <c r="Z140" i="1"/>
  <c r="Z144" i="1"/>
  <c r="Z148" i="1"/>
  <c r="Z42" i="1"/>
  <c r="Z61" i="1"/>
  <c r="Z67" i="1"/>
  <c r="Z72" i="1"/>
  <c r="Z77" i="1"/>
  <c r="Z83" i="1"/>
  <c r="Z88" i="1"/>
  <c r="Z93" i="1"/>
  <c r="Z63" i="1"/>
  <c r="Z71" i="1"/>
  <c r="Z76" i="1"/>
  <c r="Z81" i="1"/>
  <c r="Z87" i="1"/>
  <c r="Z92" i="1"/>
  <c r="Z47" i="1"/>
  <c r="Z65" i="1"/>
  <c r="Z69" i="1"/>
  <c r="Z75" i="1"/>
  <c r="Z80" i="1"/>
  <c r="Z85" i="1"/>
  <c r="Z103" i="1"/>
  <c r="Z104" i="1"/>
  <c r="Z109" i="1"/>
  <c r="Z114" i="1"/>
  <c r="Z119" i="1"/>
  <c r="Z125" i="1"/>
  <c r="Z130" i="1"/>
  <c r="Z135" i="1"/>
  <c r="Z141" i="1"/>
  <c r="Z146" i="1"/>
  <c r="Z151" i="1"/>
  <c r="Z153" i="1"/>
  <c r="Z157" i="1"/>
  <c r="Z161" i="1"/>
  <c r="Z165" i="1"/>
  <c r="Z169" i="1"/>
  <c r="Z173" i="1"/>
  <c r="Z177" i="1"/>
  <c r="Z181" i="1"/>
  <c r="Z185" i="1"/>
  <c r="Z189" i="1"/>
  <c r="Z96" i="1"/>
  <c r="Z97" i="1"/>
  <c r="Z113" i="1"/>
  <c r="Z118" i="1"/>
  <c r="Z123" i="1"/>
  <c r="Z129" i="1"/>
  <c r="Z134" i="1"/>
  <c r="Z139" i="1"/>
  <c r="Z145" i="1"/>
  <c r="Z150" i="1"/>
  <c r="Z152" i="1"/>
  <c r="Z99" i="1"/>
  <c r="Z107" i="1"/>
  <c r="Z108" i="1"/>
  <c r="Z111" i="1"/>
  <c r="Z117" i="1"/>
  <c r="Z122" i="1"/>
  <c r="Z127" i="1"/>
  <c r="Z91" i="1"/>
  <c r="Z101" i="1"/>
  <c r="Z110" i="1"/>
  <c r="Z115" i="1"/>
  <c r="Z121" i="1"/>
  <c r="Z126" i="1"/>
  <c r="Z133" i="1"/>
  <c r="Z138" i="1"/>
  <c r="Z143" i="1"/>
  <c r="Z159" i="1"/>
  <c r="Z164" i="1"/>
  <c r="Z170" i="1"/>
  <c r="Z175" i="1"/>
  <c r="Z180" i="1"/>
  <c r="Z186" i="1"/>
  <c r="Z193" i="1"/>
  <c r="Z131" i="1"/>
  <c r="Z158" i="1"/>
  <c r="Z163" i="1"/>
  <c r="Z168" i="1"/>
  <c r="Z174" i="1"/>
  <c r="Z179" i="1"/>
  <c r="Z184" i="1"/>
  <c r="Z190" i="1"/>
  <c r="Z192" i="1"/>
  <c r="Z194" i="1"/>
  <c r="Z197" i="1"/>
  <c r="Z149" i="1"/>
  <c r="Z155" i="1"/>
  <c r="Z156" i="1"/>
  <c r="Z162" i="1"/>
  <c r="Z167" i="1"/>
  <c r="Z172" i="1"/>
  <c r="Z178" i="1"/>
  <c r="Z183" i="1"/>
  <c r="Z188" i="1"/>
  <c r="Z191" i="1"/>
  <c r="Z196" i="1"/>
  <c r="Z137" i="1"/>
  <c r="Z142" i="1"/>
  <c r="Z147" i="1"/>
  <c r="Z154" i="1"/>
  <c r="Z160" i="1"/>
  <c r="Z166" i="1"/>
  <c r="Z171" i="1"/>
  <c r="Z176" i="1"/>
  <c r="Z182" i="1"/>
  <c r="Z187" i="1"/>
  <c r="Z195" i="1"/>
  <c r="Z10" i="1"/>
  <c r="AE7" i="1"/>
  <c r="AA9" i="1"/>
  <c r="AA13" i="1" l="1"/>
  <c r="AA17" i="1"/>
  <c r="AA21" i="1"/>
  <c r="AA25" i="1"/>
  <c r="AA29" i="1"/>
  <c r="AA12" i="1"/>
  <c r="AA16" i="1"/>
  <c r="AA20" i="1"/>
  <c r="AA11" i="1"/>
  <c r="AA15" i="1"/>
  <c r="AA22" i="1"/>
  <c r="AA27" i="1"/>
  <c r="AA32" i="1"/>
  <c r="AA33" i="1"/>
  <c r="AA37" i="1"/>
  <c r="AA41" i="1"/>
  <c r="AA45" i="1"/>
  <c r="AA49" i="1"/>
  <c r="AA53" i="1"/>
  <c r="AA57" i="1"/>
  <c r="AA61" i="1"/>
  <c r="AA65" i="1"/>
  <c r="AA14" i="1"/>
  <c r="AA26" i="1"/>
  <c r="AA31" i="1"/>
  <c r="AA19" i="1"/>
  <c r="AA18" i="1"/>
  <c r="AA23" i="1"/>
  <c r="AA28" i="1"/>
  <c r="AA34" i="1"/>
  <c r="AA36" i="1"/>
  <c r="AA42" i="1"/>
  <c r="AA47" i="1"/>
  <c r="AA52" i="1"/>
  <c r="AA58" i="1"/>
  <c r="AA63" i="1"/>
  <c r="AA67" i="1"/>
  <c r="AA71" i="1"/>
  <c r="AA75" i="1"/>
  <c r="AA79" i="1"/>
  <c r="AA83" i="1"/>
  <c r="AA87" i="1"/>
  <c r="AA91" i="1"/>
  <c r="AA95" i="1"/>
  <c r="AA99" i="1"/>
  <c r="AA103" i="1"/>
  <c r="AA107" i="1"/>
  <c r="AA24" i="1"/>
  <c r="AA40" i="1"/>
  <c r="AA46" i="1"/>
  <c r="AA51" i="1"/>
  <c r="AA56" i="1"/>
  <c r="AA39" i="1"/>
  <c r="AA44" i="1"/>
  <c r="AA50" i="1"/>
  <c r="AA55" i="1"/>
  <c r="AA30" i="1"/>
  <c r="AA35" i="1"/>
  <c r="AA38" i="1"/>
  <c r="AA43" i="1"/>
  <c r="AA69" i="1"/>
  <c r="AA74" i="1"/>
  <c r="AA80" i="1"/>
  <c r="AA85" i="1"/>
  <c r="AA90" i="1"/>
  <c r="AA96" i="1"/>
  <c r="AA101" i="1"/>
  <c r="AA106" i="1"/>
  <c r="AA109" i="1"/>
  <c r="AA113" i="1"/>
  <c r="AA117" i="1"/>
  <c r="AA121" i="1"/>
  <c r="AA125" i="1"/>
  <c r="AA129" i="1"/>
  <c r="AA133" i="1"/>
  <c r="AA137" i="1"/>
  <c r="AA141" i="1"/>
  <c r="AA145" i="1"/>
  <c r="AA149" i="1"/>
  <c r="AA59" i="1"/>
  <c r="AA60" i="1"/>
  <c r="AA68" i="1"/>
  <c r="AA73" i="1"/>
  <c r="AA78" i="1"/>
  <c r="AA84" i="1"/>
  <c r="AA89" i="1"/>
  <c r="AA94" i="1"/>
  <c r="AA48" i="1"/>
  <c r="AA62" i="1"/>
  <c r="AA66" i="1"/>
  <c r="AA72" i="1"/>
  <c r="AA77" i="1"/>
  <c r="AA82" i="1"/>
  <c r="AA88" i="1"/>
  <c r="AA93" i="1"/>
  <c r="AA54" i="1"/>
  <c r="AA64" i="1"/>
  <c r="AA70" i="1"/>
  <c r="AA76" i="1"/>
  <c r="AA81" i="1"/>
  <c r="AA102" i="1"/>
  <c r="AA110" i="1"/>
  <c r="AA115" i="1"/>
  <c r="AA120" i="1"/>
  <c r="AA126" i="1"/>
  <c r="AA131" i="1"/>
  <c r="AA136" i="1"/>
  <c r="AA142" i="1"/>
  <c r="AA147" i="1"/>
  <c r="AA154" i="1"/>
  <c r="AA158" i="1"/>
  <c r="AA162" i="1"/>
  <c r="AA166" i="1"/>
  <c r="AA170" i="1"/>
  <c r="AA174" i="1"/>
  <c r="AA178" i="1"/>
  <c r="AA182" i="1"/>
  <c r="AA186" i="1"/>
  <c r="AA190" i="1"/>
  <c r="AA86" i="1"/>
  <c r="AA104" i="1"/>
  <c r="AA105" i="1"/>
  <c r="AA114" i="1"/>
  <c r="AA119" i="1"/>
  <c r="AA124" i="1"/>
  <c r="AA130" i="1"/>
  <c r="AA135" i="1"/>
  <c r="AA140" i="1"/>
  <c r="AA146" i="1"/>
  <c r="AA151" i="1"/>
  <c r="AA153" i="1"/>
  <c r="AA92" i="1"/>
  <c r="AA97" i="1"/>
  <c r="AA98" i="1"/>
  <c r="AA112" i="1"/>
  <c r="AA118" i="1"/>
  <c r="AA123" i="1"/>
  <c r="AA128" i="1"/>
  <c r="AA100" i="1"/>
  <c r="AA108" i="1"/>
  <c r="AA111" i="1"/>
  <c r="AA116" i="1"/>
  <c r="AA122" i="1"/>
  <c r="AA127" i="1"/>
  <c r="AA150" i="1"/>
  <c r="AA152" i="1"/>
  <c r="AA160" i="1"/>
  <c r="AA165" i="1"/>
  <c r="AA171" i="1"/>
  <c r="AA176" i="1"/>
  <c r="AA181" i="1"/>
  <c r="AA187" i="1"/>
  <c r="AA195" i="1"/>
  <c r="AA10" i="1"/>
  <c r="AA138" i="1"/>
  <c r="AA143" i="1"/>
  <c r="AA148" i="1"/>
  <c r="AA159" i="1"/>
  <c r="AA164" i="1"/>
  <c r="AA169" i="1"/>
  <c r="AA175" i="1"/>
  <c r="AA180" i="1"/>
  <c r="AA185" i="1"/>
  <c r="AA193" i="1"/>
  <c r="AA134" i="1"/>
  <c r="AA139" i="1"/>
  <c r="AA144" i="1"/>
  <c r="AA157" i="1"/>
  <c r="AA163" i="1"/>
  <c r="AA168" i="1"/>
  <c r="AA173" i="1"/>
  <c r="AA179" i="1"/>
  <c r="AA184" i="1"/>
  <c r="AA189" i="1"/>
  <c r="AA192" i="1"/>
  <c r="AA194" i="1"/>
  <c r="AA197" i="1"/>
  <c r="AA132" i="1"/>
  <c r="AA155" i="1"/>
  <c r="AA156" i="1"/>
  <c r="AA161" i="1"/>
  <c r="AA167" i="1"/>
  <c r="AA172" i="1"/>
  <c r="AA177" i="1"/>
  <c r="AA183" i="1"/>
  <c r="AA188" i="1"/>
  <c r="AA191" i="1"/>
  <c r="AA196" i="1"/>
  <c r="AB9" i="1"/>
  <c r="AB14" i="1" l="1"/>
  <c r="AB18" i="1"/>
  <c r="AB22" i="1"/>
  <c r="AB26" i="1"/>
  <c r="AB30" i="1"/>
  <c r="AB13" i="1"/>
  <c r="AB17" i="1"/>
  <c r="AB12" i="1"/>
  <c r="AB11" i="1"/>
  <c r="AB16" i="1"/>
  <c r="AB23" i="1"/>
  <c r="AB28" i="1"/>
  <c r="AB34" i="1"/>
  <c r="AB38" i="1"/>
  <c r="AB42" i="1"/>
  <c r="AB46" i="1"/>
  <c r="AB50" i="1"/>
  <c r="AB54" i="1"/>
  <c r="AB58" i="1"/>
  <c r="AB62" i="1"/>
  <c r="AB15" i="1"/>
  <c r="AB21" i="1"/>
  <c r="AB27" i="1"/>
  <c r="AB32" i="1"/>
  <c r="AB33" i="1"/>
  <c r="AB20" i="1"/>
  <c r="AB19" i="1"/>
  <c r="AB35" i="1"/>
  <c r="AB37" i="1"/>
  <c r="AB43" i="1"/>
  <c r="AB48" i="1"/>
  <c r="AB53" i="1"/>
  <c r="AB59" i="1"/>
  <c r="AB64" i="1"/>
  <c r="AB68" i="1"/>
  <c r="AB72" i="1"/>
  <c r="AB76" i="1"/>
  <c r="AB80" i="1"/>
  <c r="AB84" i="1"/>
  <c r="AB88" i="1"/>
  <c r="AB92" i="1"/>
  <c r="AB96" i="1"/>
  <c r="AB100" i="1"/>
  <c r="AB104" i="1"/>
  <c r="AB108" i="1"/>
  <c r="AB31" i="1"/>
  <c r="AB36" i="1"/>
  <c r="AB41" i="1"/>
  <c r="AB47" i="1"/>
  <c r="AB52" i="1"/>
  <c r="AB57" i="1"/>
  <c r="AB24" i="1"/>
  <c r="AB29" i="1"/>
  <c r="AB40" i="1"/>
  <c r="AB45" i="1"/>
  <c r="AB51" i="1"/>
  <c r="AB56" i="1"/>
  <c r="AB25" i="1"/>
  <c r="AB39" i="1"/>
  <c r="AB65" i="1"/>
  <c r="AB70" i="1"/>
  <c r="AB75" i="1"/>
  <c r="AB81" i="1"/>
  <c r="AB86" i="1"/>
  <c r="AB91" i="1"/>
  <c r="AB97" i="1"/>
  <c r="AB102" i="1"/>
  <c r="AB107" i="1"/>
  <c r="AB110" i="1"/>
  <c r="AB114" i="1"/>
  <c r="AB118" i="1"/>
  <c r="AB122" i="1"/>
  <c r="AB126" i="1"/>
  <c r="AB130" i="1"/>
  <c r="AB134" i="1"/>
  <c r="AB138" i="1"/>
  <c r="AB142" i="1"/>
  <c r="AB146" i="1"/>
  <c r="AB150" i="1"/>
  <c r="AB49" i="1"/>
  <c r="AB69" i="1"/>
  <c r="AB74" i="1"/>
  <c r="AB79" i="1"/>
  <c r="AB85" i="1"/>
  <c r="AB90" i="1"/>
  <c r="AB95" i="1"/>
  <c r="AB55" i="1"/>
  <c r="AB60" i="1"/>
  <c r="AB61" i="1"/>
  <c r="AB67" i="1"/>
  <c r="AB73" i="1"/>
  <c r="AB78" i="1"/>
  <c r="AB83" i="1"/>
  <c r="AB89" i="1"/>
  <c r="AB94" i="1"/>
  <c r="AB44" i="1"/>
  <c r="AB63" i="1"/>
  <c r="AB66" i="1"/>
  <c r="AB71" i="1"/>
  <c r="AB77" i="1"/>
  <c r="AB82" i="1"/>
  <c r="AB87" i="1"/>
  <c r="AB101" i="1"/>
  <c r="AB111" i="1"/>
  <c r="AB116" i="1"/>
  <c r="AB121" i="1"/>
  <c r="AB127" i="1"/>
  <c r="AB132" i="1"/>
  <c r="AB137" i="1"/>
  <c r="AB143" i="1"/>
  <c r="AB148" i="1"/>
  <c r="AB155" i="1"/>
  <c r="AB159" i="1"/>
  <c r="AB163" i="1"/>
  <c r="AB167" i="1"/>
  <c r="AB171" i="1"/>
  <c r="AB175" i="1"/>
  <c r="AB179" i="1"/>
  <c r="AB183" i="1"/>
  <c r="AB187" i="1"/>
  <c r="AB93" i="1"/>
  <c r="AB103" i="1"/>
  <c r="AB109" i="1"/>
  <c r="AB115" i="1"/>
  <c r="AB120" i="1"/>
  <c r="AB125" i="1"/>
  <c r="AB131" i="1"/>
  <c r="AB136" i="1"/>
  <c r="AB141" i="1"/>
  <c r="AB147" i="1"/>
  <c r="AB154" i="1"/>
  <c r="AB105" i="1"/>
  <c r="AB106" i="1"/>
  <c r="AB113" i="1"/>
  <c r="AB119" i="1"/>
  <c r="AB124" i="1"/>
  <c r="AB98" i="1"/>
  <c r="AB99" i="1"/>
  <c r="AB112" i="1"/>
  <c r="AB117" i="1"/>
  <c r="AB123" i="1"/>
  <c r="AB128" i="1"/>
  <c r="AB135" i="1"/>
  <c r="AB140" i="1"/>
  <c r="AB145" i="1"/>
  <c r="AB153" i="1"/>
  <c r="AB156" i="1"/>
  <c r="AB161" i="1"/>
  <c r="AB166" i="1"/>
  <c r="AB172" i="1"/>
  <c r="AB177" i="1"/>
  <c r="AB182" i="1"/>
  <c r="AB188" i="1"/>
  <c r="AB191" i="1"/>
  <c r="AB196" i="1"/>
  <c r="AB133" i="1"/>
  <c r="AB152" i="1"/>
  <c r="AB160" i="1"/>
  <c r="AB165" i="1"/>
  <c r="AB170" i="1"/>
  <c r="AB176" i="1"/>
  <c r="AB181" i="1"/>
  <c r="AB186" i="1"/>
  <c r="AB195" i="1"/>
  <c r="AB10" i="1"/>
  <c r="AB129" i="1"/>
  <c r="AB151" i="1"/>
  <c r="AB158" i="1"/>
  <c r="AB164" i="1"/>
  <c r="AB169" i="1"/>
  <c r="AB174" i="1"/>
  <c r="AB180" i="1"/>
  <c r="AB185" i="1"/>
  <c r="AB190" i="1"/>
  <c r="AB193" i="1"/>
  <c r="AB139" i="1"/>
  <c r="AB144" i="1"/>
  <c r="AB149" i="1"/>
  <c r="AB157" i="1"/>
  <c r="AB162" i="1"/>
  <c r="AB168" i="1"/>
  <c r="AB173" i="1"/>
  <c r="AB178" i="1"/>
  <c r="AB184" i="1"/>
  <c r="AB189" i="1"/>
  <c r="AB192" i="1"/>
  <c r="AB197" i="1"/>
  <c r="AB194" i="1"/>
  <c r="AC9" i="1"/>
  <c r="AC11" i="1" l="1"/>
  <c r="AC15" i="1"/>
  <c r="AC19" i="1"/>
  <c r="AC23" i="1"/>
  <c r="AC27" i="1"/>
  <c r="AC31" i="1"/>
  <c r="AC14" i="1"/>
  <c r="AC18" i="1"/>
  <c r="AC13" i="1"/>
  <c r="AC12" i="1"/>
  <c r="AC17" i="1"/>
  <c r="AC24" i="1"/>
  <c r="AC29" i="1"/>
  <c r="AC35" i="1"/>
  <c r="AC39" i="1"/>
  <c r="AC43" i="1"/>
  <c r="AC47" i="1"/>
  <c r="AC51" i="1"/>
  <c r="AC55" i="1"/>
  <c r="AC59" i="1"/>
  <c r="AC63" i="1"/>
  <c r="AC16" i="1"/>
  <c r="AC22" i="1"/>
  <c r="AC28" i="1"/>
  <c r="AC34" i="1"/>
  <c r="AC20" i="1"/>
  <c r="AC25" i="1"/>
  <c r="AC30" i="1"/>
  <c r="AC38" i="1"/>
  <c r="AC44" i="1"/>
  <c r="AC49" i="1"/>
  <c r="AC54" i="1"/>
  <c r="AC60" i="1"/>
  <c r="AC65" i="1"/>
  <c r="AC69" i="1"/>
  <c r="AC73" i="1"/>
  <c r="AC77" i="1"/>
  <c r="AC81" i="1"/>
  <c r="AC85" i="1"/>
  <c r="AC89" i="1"/>
  <c r="AC93" i="1"/>
  <c r="AC97" i="1"/>
  <c r="AC101" i="1"/>
  <c r="AC105" i="1"/>
  <c r="AC21" i="1"/>
  <c r="AC26" i="1"/>
  <c r="AC33" i="1"/>
  <c r="AC37" i="1"/>
  <c r="AC42" i="1"/>
  <c r="AC48" i="1"/>
  <c r="AC53" i="1"/>
  <c r="AC36" i="1"/>
  <c r="AC41" i="1"/>
  <c r="AC46" i="1"/>
  <c r="AC52" i="1"/>
  <c r="AC57" i="1"/>
  <c r="AC32" i="1"/>
  <c r="AC40" i="1"/>
  <c r="AC50" i="1"/>
  <c r="AC64" i="1"/>
  <c r="AC66" i="1"/>
  <c r="AC71" i="1"/>
  <c r="AC76" i="1"/>
  <c r="AC82" i="1"/>
  <c r="AC87" i="1"/>
  <c r="AC92" i="1"/>
  <c r="AC98" i="1"/>
  <c r="AC103" i="1"/>
  <c r="AC108" i="1"/>
  <c r="AC111" i="1"/>
  <c r="AC115" i="1"/>
  <c r="AC119" i="1"/>
  <c r="AC123" i="1"/>
  <c r="AC127" i="1"/>
  <c r="AC131" i="1"/>
  <c r="AC135" i="1"/>
  <c r="AC139" i="1"/>
  <c r="AC143" i="1"/>
  <c r="AC147" i="1"/>
  <c r="AC151" i="1"/>
  <c r="AC56" i="1"/>
  <c r="AC58" i="1"/>
  <c r="AC70" i="1"/>
  <c r="AC75" i="1"/>
  <c r="AC80" i="1"/>
  <c r="AC86" i="1"/>
  <c r="AC91" i="1"/>
  <c r="AC96" i="1"/>
  <c r="AC45" i="1"/>
  <c r="AC68" i="1"/>
  <c r="AC74" i="1"/>
  <c r="AC79" i="1"/>
  <c r="AC84" i="1"/>
  <c r="AC90" i="1"/>
  <c r="AC95" i="1"/>
  <c r="AC61" i="1"/>
  <c r="AC62" i="1"/>
  <c r="AC67" i="1"/>
  <c r="AC72" i="1"/>
  <c r="AC78" i="1"/>
  <c r="AC83" i="1"/>
  <c r="AC94" i="1"/>
  <c r="AC99" i="1"/>
  <c r="AC100" i="1"/>
  <c r="AC112" i="1"/>
  <c r="AC117" i="1"/>
  <c r="AC122" i="1"/>
  <c r="AC128" i="1"/>
  <c r="AC133" i="1"/>
  <c r="AC138" i="1"/>
  <c r="AC144" i="1"/>
  <c r="AC149" i="1"/>
  <c r="AC152" i="1"/>
  <c r="AC156" i="1"/>
  <c r="AC160" i="1"/>
  <c r="AC164" i="1"/>
  <c r="AC168" i="1"/>
  <c r="AC172" i="1"/>
  <c r="AC176" i="1"/>
  <c r="AC180" i="1"/>
  <c r="AC184" i="1"/>
  <c r="AC188" i="1"/>
  <c r="AC102" i="1"/>
  <c r="AC110" i="1"/>
  <c r="AC116" i="1"/>
  <c r="AC121" i="1"/>
  <c r="AC126" i="1"/>
  <c r="AC132" i="1"/>
  <c r="AC137" i="1"/>
  <c r="AC142" i="1"/>
  <c r="AC148" i="1"/>
  <c r="AC155" i="1"/>
  <c r="AC104" i="1"/>
  <c r="AC109" i="1"/>
  <c r="AC114" i="1"/>
  <c r="AC120" i="1"/>
  <c r="AC125" i="1"/>
  <c r="AC88" i="1"/>
  <c r="AC106" i="1"/>
  <c r="AC107" i="1"/>
  <c r="AC113" i="1"/>
  <c r="AC118" i="1"/>
  <c r="AC124" i="1"/>
  <c r="AC130" i="1"/>
  <c r="AC154" i="1"/>
  <c r="AC157" i="1"/>
  <c r="AC162" i="1"/>
  <c r="AC167" i="1"/>
  <c r="AC173" i="1"/>
  <c r="AC178" i="1"/>
  <c r="AC183" i="1"/>
  <c r="AC189" i="1"/>
  <c r="AC192" i="1"/>
  <c r="AC197" i="1"/>
  <c r="AC140" i="1"/>
  <c r="AC145" i="1"/>
  <c r="AC150" i="1"/>
  <c r="AC153" i="1"/>
  <c r="AC161" i="1"/>
  <c r="AC166" i="1"/>
  <c r="AC171" i="1"/>
  <c r="AC177" i="1"/>
  <c r="AC182" i="1"/>
  <c r="AC187" i="1"/>
  <c r="AC191" i="1"/>
  <c r="AC196" i="1"/>
  <c r="AC136" i="1"/>
  <c r="AC141" i="1"/>
  <c r="AC146" i="1"/>
  <c r="AC159" i="1"/>
  <c r="AC165" i="1"/>
  <c r="AC170" i="1"/>
  <c r="AC175" i="1"/>
  <c r="AC181" i="1"/>
  <c r="AC186" i="1"/>
  <c r="AC195" i="1"/>
  <c r="AC10" i="1"/>
  <c r="AC129" i="1"/>
  <c r="AC134" i="1"/>
  <c r="AC158" i="1"/>
  <c r="AC163" i="1"/>
  <c r="AC169" i="1"/>
  <c r="AC174" i="1"/>
  <c r="AC179" i="1"/>
  <c r="AC185" i="1"/>
  <c r="AC190" i="1"/>
  <c r="AC193" i="1"/>
  <c r="AC194" i="1"/>
  <c r="AD9" i="1"/>
  <c r="AD12" i="1" l="1"/>
  <c r="AD16" i="1"/>
  <c r="AD20" i="1"/>
  <c r="AD24" i="1"/>
  <c r="AD28" i="1"/>
  <c r="AD32" i="1"/>
  <c r="AD11" i="1"/>
  <c r="AD15" i="1"/>
  <c r="AD19" i="1"/>
  <c r="AD18" i="1"/>
  <c r="AD25" i="1"/>
  <c r="AD30" i="1"/>
  <c r="AD36" i="1"/>
  <c r="AD40" i="1"/>
  <c r="AD44" i="1"/>
  <c r="AD48" i="1"/>
  <c r="AD52" i="1"/>
  <c r="AD56" i="1"/>
  <c r="AD60" i="1"/>
  <c r="AD64" i="1"/>
  <c r="AD13" i="1"/>
  <c r="AD17" i="1"/>
  <c r="AD23" i="1"/>
  <c r="AD29" i="1"/>
  <c r="AD35" i="1"/>
  <c r="AD14" i="1"/>
  <c r="AD39" i="1"/>
  <c r="AD45" i="1"/>
  <c r="AD50" i="1"/>
  <c r="AD55" i="1"/>
  <c r="AD61" i="1"/>
  <c r="AD66" i="1"/>
  <c r="AD70" i="1"/>
  <c r="AD74" i="1"/>
  <c r="AD78" i="1"/>
  <c r="AD82" i="1"/>
  <c r="AD86" i="1"/>
  <c r="AD90" i="1"/>
  <c r="AD94" i="1"/>
  <c r="AD98" i="1"/>
  <c r="AD102" i="1"/>
  <c r="AD106" i="1"/>
  <c r="AD34" i="1"/>
  <c r="AD38" i="1"/>
  <c r="AD43" i="1"/>
  <c r="AD49" i="1"/>
  <c r="AD54" i="1"/>
  <c r="AD21" i="1"/>
  <c r="AD26" i="1"/>
  <c r="AD31" i="1"/>
  <c r="AD33" i="1"/>
  <c r="AD37" i="1"/>
  <c r="AD42" i="1"/>
  <c r="AD47" i="1"/>
  <c r="AD53" i="1"/>
  <c r="AD22" i="1"/>
  <c r="AD27" i="1"/>
  <c r="AD57" i="1"/>
  <c r="AD62" i="1"/>
  <c r="AD63" i="1"/>
  <c r="AD67" i="1"/>
  <c r="AD72" i="1"/>
  <c r="AD77" i="1"/>
  <c r="AD83" i="1"/>
  <c r="AD88" i="1"/>
  <c r="AD93" i="1"/>
  <c r="AD99" i="1"/>
  <c r="AD104" i="1"/>
  <c r="AD112" i="1"/>
  <c r="AD116" i="1"/>
  <c r="AD120" i="1"/>
  <c r="AD124" i="1"/>
  <c r="AD128" i="1"/>
  <c r="AD132" i="1"/>
  <c r="AD136" i="1"/>
  <c r="AD140" i="1"/>
  <c r="AD144" i="1"/>
  <c r="AD148" i="1"/>
  <c r="AD46" i="1"/>
  <c r="AD65" i="1"/>
  <c r="AD71" i="1"/>
  <c r="AD76" i="1"/>
  <c r="AD81" i="1"/>
  <c r="AD87" i="1"/>
  <c r="AD92" i="1"/>
  <c r="AD58" i="1"/>
  <c r="AD59" i="1"/>
  <c r="AD69" i="1"/>
  <c r="AD75" i="1"/>
  <c r="AD80" i="1"/>
  <c r="AD85" i="1"/>
  <c r="AD91" i="1"/>
  <c r="AD96" i="1"/>
  <c r="AD41" i="1"/>
  <c r="AD51" i="1"/>
  <c r="AD68" i="1"/>
  <c r="AD73" i="1"/>
  <c r="AD79" i="1"/>
  <c r="AD84" i="1"/>
  <c r="AD107" i="1"/>
  <c r="AD108" i="1"/>
  <c r="AD113" i="1"/>
  <c r="AD118" i="1"/>
  <c r="AD123" i="1"/>
  <c r="AD129" i="1"/>
  <c r="AD134" i="1"/>
  <c r="AD139" i="1"/>
  <c r="AD145" i="1"/>
  <c r="AD150" i="1"/>
  <c r="AD153" i="1"/>
  <c r="AD157" i="1"/>
  <c r="AD161" i="1"/>
  <c r="AD165" i="1"/>
  <c r="AD169" i="1"/>
  <c r="AD173" i="1"/>
  <c r="AD177" i="1"/>
  <c r="AD181" i="1"/>
  <c r="AD185" i="1"/>
  <c r="AD189" i="1"/>
  <c r="AD100" i="1"/>
  <c r="AD101" i="1"/>
  <c r="AD111" i="1"/>
  <c r="AD117" i="1"/>
  <c r="AD122" i="1"/>
  <c r="AD127" i="1"/>
  <c r="AD133" i="1"/>
  <c r="AD138" i="1"/>
  <c r="AD143" i="1"/>
  <c r="AD149" i="1"/>
  <c r="AD152" i="1"/>
  <c r="AD89" i="1"/>
  <c r="AD103" i="1"/>
  <c r="AD110" i="1"/>
  <c r="AD115" i="1"/>
  <c r="AD121" i="1"/>
  <c r="AD126" i="1"/>
  <c r="AD95" i="1"/>
  <c r="AD97" i="1"/>
  <c r="AD105" i="1"/>
  <c r="AD109" i="1"/>
  <c r="AD114" i="1"/>
  <c r="AD119" i="1"/>
  <c r="AD125" i="1"/>
  <c r="AD137" i="1"/>
  <c r="AD142" i="1"/>
  <c r="AD147" i="1"/>
  <c r="AD155" i="1"/>
  <c r="AD158" i="1"/>
  <c r="AD163" i="1"/>
  <c r="AD168" i="1"/>
  <c r="AD174" i="1"/>
  <c r="AD179" i="1"/>
  <c r="AD184" i="1"/>
  <c r="AD190" i="1"/>
  <c r="AD193" i="1"/>
  <c r="AD194" i="1"/>
  <c r="AD130" i="1"/>
  <c r="AD135" i="1"/>
  <c r="AD154" i="1"/>
  <c r="AD156" i="1"/>
  <c r="AD162" i="1"/>
  <c r="AD167" i="1"/>
  <c r="AD172" i="1"/>
  <c r="AD178" i="1"/>
  <c r="AD183" i="1"/>
  <c r="AD188" i="1"/>
  <c r="AD192" i="1"/>
  <c r="AD197" i="1"/>
  <c r="AD131" i="1"/>
  <c r="AD160" i="1"/>
  <c r="AD166" i="1"/>
  <c r="AD171" i="1"/>
  <c r="AD176" i="1"/>
  <c r="AD182" i="1"/>
  <c r="AD187" i="1"/>
  <c r="AD191" i="1"/>
  <c r="AD196" i="1"/>
  <c r="AD141" i="1"/>
  <c r="AD146" i="1"/>
  <c r="AD151" i="1"/>
  <c r="AD159" i="1"/>
  <c r="AD164" i="1"/>
  <c r="AD170" i="1"/>
  <c r="AD175" i="1"/>
  <c r="AD180" i="1"/>
  <c r="AD186" i="1"/>
  <c r="AD195" i="1"/>
  <c r="AD10" i="1"/>
  <c r="AE9" i="1"/>
  <c r="AE13" i="1" l="1"/>
  <c r="AF13" i="1" s="1"/>
  <c r="AE17" i="1"/>
  <c r="AF17" i="1" s="1"/>
  <c r="AE21" i="1"/>
  <c r="AF21" i="1" s="1"/>
  <c r="AE25" i="1"/>
  <c r="AF25" i="1" s="1"/>
  <c r="AE29" i="1"/>
  <c r="AF29" i="1" s="1"/>
  <c r="AE12" i="1"/>
  <c r="AF12" i="1" s="1"/>
  <c r="AE16" i="1"/>
  <c r="AF16" i="1" s="1"/>
  <c r="AE11" i="1"/>
  <c r="AF11" i="1" s="1"/>
  <c r="AE19" i="1"/>
  <c r="AF19" i="1" s="1"/>
  <c r="AE20" i="1"/>
  <c r="AF20" i="1" s="1"/>
  <c r="AE26" i="1"/>
  <c r="AF26" i="1" s="1"/>
  <c r="AE31" i="1"/>
  <c r="AF31" i="1" s="1"/>
  <c r="AE33" i="1"/>
  <c r="AF33" i="1" s="1"/>
  <c r="AE37" i="1"/>
  <c r="AF37" i="1" s="1"/>
  <c r="AE41" i="1"/>
  <c r="AF41" i="1" s="1"/>
  <c r="AE45" i="1"/>
  <c r="AF45" i="1" s="1"/>
  <c r="AE49" i="1"/>
  <c r="AF49" i="1" s="1"/>
  <c r="AE53" i="1"/>
  <c r="AF53" i="1" s="1"/>
  <c r="AE57" i="1"/>
  <c r="AF57" i="1" s="1"/>
  <c r="AE61" i="1"/>
  <c r="AF61" i="1" s="1"/>
  <c r="AE18" i="1"/>
  <c r="AF18" i="1" s="1"/>
  <c r="AE24" i="1"/>
  <c r="AF24" i="1" s="1"/>
  <c r="AE30" i="1"/>
  <c r="AF30" i="1" s="1"/>
  <c r="AE15" i="1"/>
  <c r="AF15" i="1" s="1"/>
  <c r="AE14" i="1"/>
  <c r="AF14" i="1" s="1"/>
  <c r="AE22" i="1"/>
  <c r="AF22" i="1" s="1"/>
  <c r="AE27" i="1"/>
  <c r="AF27" i="1" s="1"/>
  <c r="AE32" i="1"/>
  <c r="AF32" i="1" s="1"/>
  <c r="AE40" i="1"/>
  <c r="AF40" i="1" s="1"/>
  <c r="AE46" i="1"/>
  <c r="AF46" i="1" s="1"/>
  <c r="AE51" i="1"/>
  <c r="AF51" i="1" s="1"/>
  <c r="AE56" i="1"/>
  <c r="AF56" i="1" s="1"/>
  <c r="AE62" i="1"/>
  <c r="AF62" i="1" s="1"/>
  <c r="AE67" i="1"/>
  <c r="AF67" i="1" s="1"/>
  <c r="AE71" i="1"/>
  <c r="AF71" i="1" s="1"/>
  <c r="AE75" i="1"/>
  <c r="AF75" i="1" s="1"/>
  <c r="AE79" i="1"/>
  <c r="AF79" i="1" s="1"/>
  <c r="AE83" i="1"/>
  <c r="AF83" i="1" s="1"/>
  <c r="AE87" i="1"/>
  <c r="AF87" i="1" s="1"/>
  <c r="AE91" i="1"/>
  <c r="AF91" i="1" s="1"/>
  <c r="AE95" i="1"/>
  <c r="AF95" i="1" s="1"/>
  <c r="AE99" i="1"/>
  <c r="AF99" i="1" s="1"/>
  <c r="AE103" i="1"/>
  <c r="AF103" i="1" s="1"/>
  <c r="AE107" i="1"/>
  <c r="AF107" i="1" s="1"/>
  <c r="AE23" i="1"/>
  <c r="AF23" i="1" s="1"/>
  <c r="AE28" i="1"/>
  <c r="AF28" i="1" s="1"/>
  <c r="AE35" i="1"/>
  <c r="AF35" i="1" s="1"/>
  <c r="AE39" i="1"/>
  <c r="AF39" i="1" s="1"/>
  <c r="AE44" i="1"/>
  <c r="AF44" i="1" s="1"/>
  <c r="AE50" i="1"/>
  <c r="AF50" i="1" s="1"/>
  <c r="AE55" i="1"/>
  <c r="AF55" i="1" s="1"/>
  <c r="AE34" i="1"/>
  <c r="AF34" i="1" s="1"/>
  <c r="AE38" i="1"/>
  <c r="AF38" i="1" s="1"/>
  <c r="AE43" i="1"/>
  <c r="AF43" i="1" s="1"/>
  <c r="AE48" i="1"/>
  <c r="AF48" i="1" s="1"/>
  <c r="AE54" i="1"/>
  <c r="AF54" i="1" s="1"/>
  <c r="AE36" i="1"/>
  <c r="AF36" i="1" s="1"/>
  <c r="AE47" i="1"/>
  <c r="AF47" i="1" s="1"/>
  <c r="AE68" i="1"/>
  <c r="AF68" i="1" s="1"/>
  <c r="AE73" i="1"/>
  <c r="AF73" i="1" s="1"/>
  <c r="AE78" i="1"/>
  <c r="AF78" i="1" s="1"/>
  <c r="AE84" i="1"/>
  <c r="AF84" i="1" s="1"/>
  <c r="AE89" i="1"/>
  <c r="AF89" i="1" s="1"/>
  <c r="AE94" i="1"/>
  <c r="AF94" i="1" s="1"/>
  <c r="AE100" i="1"/>
  <c r="AF100" i="1" s="1"/>
  <c r="AE105" i="1"/>
  <c r="AF105" i="1" s="1"/>
  <c r="AE109" i="1"/>
  <c r="AF109" i="1" s="1"/>
  <c r="AE113" i="1"/>
  <c r="AF113" i="1" s="1"/>
  <c r="AE117" i="1"/>
  <c r="AF117" i="1" s="1"/>
  <c r="AE121" i="1"/>
  <c r="AF121" i="1" s="1"/>
  <c r="AE125" i="1"/>
  <c r="AF125" i="1" s="1"/>
  <c r="AE129" i="1"/>
  <c r="AF129" i="1" s="1"/>
  <c r="AE133" i="1"/>
  <c r="AF133" i="1" s="1"/>
  <c r="AE137" i="1"/>
  <c r="AF137" i="1" s="1"/>
  <c r="AE141" i="1"/>
  <c r="AF141" i="1" s="1"/>
  <c r="AE145" i="1"/>
  <c r="AF145" i="1" s="1"/>
  <c r="AE149" i="1"/>
  <c r="AF149" i="1" s="1"/>
  <c r="AE63" i="1"/>
  <c r="AF63" i="1" s="1"/>
  <c r="AE64" i="1"/>
  <c r="AF64" i="1" s="1"/>
  <c r="AE66" i="1"/>
  <c r="AF66" i="1" s="1"/>
  <c r="AE72" i="1"/>
  <c r="AF72" i="1" s="1"/>
  <c r="AE77" i="1"/>
  <c r="AF77" i="1" s="1"/>
  <c r="AE82" i="1"/>
  <c r="AF82" i="1" s="1"/>
  <c r="AE88" i="1"/>
  <c r="AF88" i="1" s="1"/>
  <c r="AE93" i="1"/>
  <c r="AF93" i="1" s="1"/>
  <c r="AE42" i="1"/>
  <c r="AF42" i="1" s="1"/>
  <c r="AE52" i="1"/>
  <c r="AF52" i="1" s="1"/>
  <c r="AE65" i="1"/>
  <c r="AF65" i="1" s="1"/>
  <c r="AE70" i="1"/>
  <c r="AF70" i="1" s="1"/>
  <c r="AE76" i="1"/>
  <c r="AF76" i="1" s="1"/>
  <c r="AE81" i="1"/>
  <c r="AF81" i="1" s="1"/>
  <c r="AE86" i="1"/>
  <c r="AF86" i="1" s="1"/>
  <c r="AE92" i="1"/>
  <c r="AF92" i="1" s="1"/>
  <c r="AE58" i="1"/>
  <c r="AF58" i="1" s="1"/>
  <c r="AE59" i="1"/>
  <c r="AF59" i="1" s="1"/>
  <c r="AE60" i="1"/>
  <c r="AF60" i="1" s="1"/>
  <c r="AE69" i="1"/>
  <c r="AF69" i="1" s="1"/>
  <c r="AE74" i="1"/>
  <c r="AF74" i="1" s="1"/>
  <c r="AE80" i="1"/>
  <c r="AF80" i="1" s="1"/>
  <c r="AE85" i="1"/>
  <c r="AF85" i="1" s="1"/>
  <c r="AE97" i="1"/>
  <c r="AF97" i="1" s="1"/>
  <c r="AE98" i="1"/>
  <c r="AF98" i="1" s="1"/>
  <c r="AE106" i="1"/>
  <c r="AF106" i="1" s="1"/>
  <c r="AE114" i="1"/>
  <c r="AF114" i="1" s="1"/>
  <c r="AE119" i="1"/>
  <c r="AF119" i="1" s="1"/>
  <c r="AE124" i="1"/>
  <c r="AF124" i="1" s="1"/>
  <c r="AE130" i="1"/>
  <c r="AF130" i="1" s="1"/>
  <c r="AE135" i="1"/>
  <c r="AF135" i="1" s="1"/>
  <c r="AE140" i="1"/>
  <c r="AF140" i="1" s="1"/>
  <c r="AE146" i="1"/>
  <c r="AF146" i="1" s="1"/>
  <c r="AE151" i="1"/>
  <c r="AF151" i="1" s="1"/>
  <c r="AE154" i="1"/>
  <c r="AF154" i="1" s="1"/>
  <c r="AE158" i="1"/>
  <c r="AF158" i="1" s="1"/>
  <c r="AE162" i="1"/>
  <c r="AF162" i="1" s="1"/>
  <c r="AE166" i="1"/>
  <c r="AF166" i="1" s="1"/>
  <c r="AE170" i="1"/>
  <c r="AF170" i="1" s="1"/>
  <c r="AE174" i="1"/>
  <c r="AF174" i="1" s="1"/>
  <c r="AE178" i="1"/>
  <c r="AF178" i="1" s="1"/>
  <c r="AE182" i="1"/>
  <c r="AF182" i="1" s="1"/>
  <c r="AE186" i="1"/>
  <c r="AF186" i="1" s="1"/>
  <c r="AE190" i="1"/>
  <c r="AF190" i="1" s="1"/>
  <c r="AE90" i="1"/>
  <c r="AF90" i="1" s="1"/>
  <c r="AE108" i="1"/>
  <c r="AF108" i="1" s="1"/>
  <c r="AE112" i="1"/>
  <c r="AF112" i="1" s="1"/>
  <c r="AE118" i="1"/>
  <c r="AF118" i="1" s="1"/>
  <c r="AE123" i="1"/>
  <c r="AF123" i="1" s="1"/>
  <c r="AE128" i="1"/>
  <c r="AF128" i="1" s="1"/>
  <c r="AE134" i="1"/>
  <c r="AF134" i="1" s="1"/>
  <c r="AE139" i="1"/>
  <c r="AF139" i="1" s="1"/>
  <c r="AE144" i="1"/>
  <c r="AF144" i="1" s="1"/>
  <c r="AE150" i="1"/>
  <c r="AF150" i="1" s="1"/>
  <c r="AE153" i="1"/>
  <c r="AF153" i="1" s="1"/>
  <c r="AE96" i="1"/>
  <c r="AF96" i="1" s="1"/>
  <c r="AE101" i="1"/>
  <c r="AF101" i="1" s="1"/>
  <c r="AE102" i="1"/>
  <c r="AF102" i="1" s="1"/>
  <c r="AE111" i="1"/>
  <c r="AF111" i="1" s="1"/>
  <c r="AE116" i="1"/>
  <c r="AF116" i="1" s="1"/>
  <c r="AE122" i="1"/>
  <c r="AF122" i="1" s="1"/>
  <c r="AE127" i="1"/>
  <c r="AF127" i="1" s="1"/>
  <c r="AE104" i="1"/>
  <c r="AF104" i="1" s="1"/>
  <c r="AE110" i="1"/>
  <c r="AF110" i="1" s="1"/>
  <c r="AE115" i="1"/>
  <c r="AF115" i="1" s="1"/>
  <c r="AE120" i="1"/>
  <c r="AF120" i="1" s="1"/>
  <c r="AE126" i="1"/>
  <c r="AF126" i="1" s="1"/>
  <c r="AE132" i="1"/>
  <c r="AF132" i="1" s="1"/>
  <c r="AE159" i="1"/>
  <c r="AF159" i="1" s="1"/>
  <c r="AE164" i="1"/>
  <c r="AF164" i="1" s="1"/>
  <c r="AE169" i="1"/>
  <c r="AF169" i="1" s="1"/>
  <c r="AE175" i="1"/>
  <c r="AF175" i="1" s="1"/>
  <c r="AE180" i="1"/>
  <c r="AF180" i="1" s="1"/>
  <c r="AE185" i="1"/>
  <c r="AF185" i="1" s="1"/>
  <c r="AE195" i="1"/>
  <c r="AF195" i="1" s="1"/>
  <c r="AE10" i="1"/>
  <c r="AE142" i="1"/>
  <c r="AF142" i="1" s="1"/>
  <c r="AE147" i="1"/>
  <c r="AF147" i="1" s="1"/>
  <c r="AE155" i="1"/>
  <c r="AF155" i="1" s="1"/>
  <c r="AE157" i="1"/>
  <c r="AF157" i="1" s="1"/>
  <c r="AE163" i="1"/>
  <c r="AF163" i="1" s="1"/>
  <c r="AE168" i="1"/>
  <c r="AF168" i="1" s="1"/>
  <c r="AE173" i="1"/>
  <c r="AF173" i="1" s="1"/>
  <c r="AE179" i="1"/>
  <c r="AF179" i="1" s="1"/>
  <c r="AE184" i="1"/>
  <c r="AF184" i="1" s="1"/>
  <c r="AE189" i="1"/>
  <c r="AF189" i="1" s="1"/>
  <c r="AE193" i="1"/>
  <c r="AF193" i="1" s="1"/>
  <c r="AE194" i="1"/>
  <c r="AF194" i="1" s="1"/>
  <c r="AE138" i="1"/>
  <c r="AF138" i="1" s="1"/>
  <c r="AE143" i="1"/>
  <c r="AF143" i="1" s="1"/>
  <c r="AE148" i="1"/>
  <c r="AF148" i="1" s="1"/>
  <c r="AE152" i="1"/>
  <c r="AF152" i="1" s="1"/>
  <c r="AE156" i="1"/>
  <c r="AF156" i="1" s="1"/>
  <c r="AE161" i="1"/>
  <c r="AF161" i="1" s="1"/>
  <c r="AE167" i="1"/>
  <c r="AF167" i="1" s="1"/>
  <c r="AE172" i="1"/>
  <c r="AF172" i="1" s="1"/>
  <c r="AE177" i="1"/>
  <c r="AF177" i="1" s="1"/>
  <c r="AE183" i="1"/>
  <c r="AF183" i="1" s="1"/>
  <c r="AE188" i="1"/>
  <c r="AF188" i="1" s="1"/>
  <c r="AE192" i="1"/>
  <c r="AF192" i="1" s="1"/>
  <c r="AE197" i="1"/>
  <c r="AE131" i="1"/>
  <c r="AF131" i="1" s="1"/>
  <c r="AE136" i="1"/>
  <c r="AF136" i="1" s="1"/>
  <c r="AE160" i="1"/>
  <c r="AF160" i="1" s="1"/>
  <c r="AE165" i="1"/>
  <c r="AF165" i="1" s="1"/>
  <c r="AE171" i="1"/>
  <c r="AF171" i="1" s="1"/>
  <c r="AE176" i="1"/>
  <c r="AF176" i="1" s="1"/>
  <c r="AE181" i="1"/>
  <c r="AF181" i="1" s="1"/>
  <c r="AE187" i="1"/>
  <c r="AF187" i="1" s="1"/>
  <c r="AE191" i="1"/>
  <c r="AF191" i="1" s="1"/>
  <c r="AE196" i="1"/>
  <c r="AF10" i="1"/>
  <c r="AF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<sst xmlns="http://schemas.openxmlformats.org/spreadsheetml/2006/main" count="1200" uniqueCount="368">
  <si>
    <t>Prijs</t>
  </si>
  <si>
    <t xml:space="preserve"> </t>
  </si>
  <si>
    <t>m2</t>
  </si>
  <si>
    <t xml:space="preserve">Gevelconstructie metselwerk </t>
  </si>
  <si>
    <t>pst</t>
  </si>
  <si>
    <t>m1</t>
  </si>
  <si>
    <t>Beschadigd steen- en voegwerk</t>
  </si>
  <si>
    <t>Vervangen raamdorpelstenen</t>
  </si>
  <si>
    <t>gres/ijzerklinker</t>
  </si>
  <si>
    <t>Loodslabben opgaand werk</t>
  </si>
  <si>
    <t>Reparatie gebreken / klein onderhoud</t>
  </si>
  <si>
    <t>vervangen vergaarbak zink</t>
  </si>
  <si>
    <t>st</t>
  </si>
  <si>
    <t xml:space="preserve">Kozijn buiten overige houtsoorten </t>
  </si>
  <si>
    <t xml:space="preserve">KozIjn buiten overige houtsoorten </t>
  </si>
  <si>
    <t xml:space="preserve">Vervangen kozijn overige houtsoorten </t>
  </si>
  <si>
    <t xml:space="preserve">Afstellen deurdranger </t>
  </si>
  <si>
    <t>Randstrook bitumineus</t>
  </si>
  <si>
    <t xml:space="preserve">Vervangen randslrook bitumineus </t>
  </si>
  <si>
    <t xml:space="preserve">Leien leisteen </t>
  </si>
  <si>
    <t xml:space="preserve">Dakbeschot </t>
  </si>
  <si>
    <t xml:space="preserve">Dakvenster velux / groot </t>
  </si>
  <si>
    <t xml:space="preserve">Gootbekleding zink </t>
  </si>
  <si>
    <t xml:space="preserve">Reinigen goot zink </t>
  </si>
  <si>
    <t xml:space="preserve">Vervangen overstek zachthout </t>
  </si>
  <si>
    <t>Herstel gebreken en bevestingen</t>
  </si>
  <si>
    <t>Boeiboord hout</t>
  </si>
  <si>
    <t xml:space="preserve">Dakbedekking zink </t>
  </si>
  <si>
    <t xml:space="preserve">Vervangen dakrandafwerking zink </t>
  </si>
  <si>
    <t xml:space="preserve">Loodslab / loket hellend dak </t>
  </si>
  <si>
    <t>Buiten schilderwerk deur hout dekkend</t>
  </si>
  <si>
    <t>Buiten schilderwerk overstek hout dekkend</t>
  </si>
  <si>
    <t xml:space="preserve">Groot schilderwerk koz.&amp;raam hout </t>
  </si>
  <si>
    <t>Gehele vloer afwerking vervangen</t>
  </si>
  <si>
    <t xml:space="preserve">Vloerafwerking plavuizen / tegels </t>
  </si>
  <si>
    <t xml:space="preserve">Vloerafwerking tapijt </t>
  </si>
  <si>
    <t xml:space="preserve">Vervangen coralmat </t>
  </si>
  <si>
    <t xml:space="preserve">Systeemplafond </t>
  </si>
  <si>
    <t>Systeemplafond</t>
  </si>
  <si>
    <t xml:space="preserve">Binnendeur overige houtsoorten met glas </t>
  </si>
  <si>
    <t>Vervangen binnendeur met glas</t>
  </si>
  <si>
    <t>Inspectie plus herstel gebreken hang en sluitwerk</t>
  </si>
  <si>
    <t>Binnendeur overige houtsoorten zonder glas</t>
  </si>
  <si>
    <t xml:space="preserve">Vervangen hang en sluitwerk </t>
  </si>
  <si>
    <t xml:space="preserve">Binnendeur overige houtsoorten zonder glas </t>
  </si>
  <si>
    <t xml:space="preserve">Deurdranger binnendeuren </t>
  </si>
  <si>
    <t>Bijstellen deurdranger binnendeuren</t>
  </si>
  <si>
    <t xml:space="preserve">Binnentrapafwerking tapijt </t>
  </si>
  <si>
    <t xml:space="preserve">Keuken blokje (klein) </t>
  </si>
  <si>
    <t>Keuken blokje (klein)</t>
  </si>
  <si>
    <t>Vervangen wastafelkraan en/of mengkraan</t>
  </si>
  <si>
    <t xml:space="preserve">Binnen schilderwerk Lambrizering </t>
  </si>
  <si>
    <t>Groot schilderwerk hout dekkend</t>
  </si>
  <si>
    <t xml:space="preserve">Binnen schilderwerk consoles </t>
  </si>
  <si>
    <t>Gasleidingnet compleet</t>
  </si>
  <si>
    <t xml:space="preserve">Voegwerk vervangen </t>
  </si>
  <si>
    <t>Vervangen kitwerrk</t>
  </si>
  <si>
    <t xml:space="preserve">Vervangen toilet pot </t>
  </si>
  <si>
    <t xml:space="preserve">Vervangen electrische bedr.ading bouwdelen (stelpost) </t>
  </si>
  <si>
    <t xml:space="preserve">Electra armaturen binnen TL </t>
  </si>
  <si>
    <t xml:space="preserve">Vervangen armaturen binnen TL </t>
  </si>
  <si>
    <t xml:space="preserve">Brandblus apparaten </t>
  </si>
  <si>
    <t xml:space="preserve">Vervangen apparaten </t>
  </si>
  <si>
    <t xml:space="preserve">Contract I controle apparaten </t>
  </si>
  <si>
    <t xml:space="preserve">Brandslang haspel </t>
  </si>
  <si>
    <t xml:space="preserve">Vervangen brandslang haspel </t>
  </si>
  <si>
    <t xml:space="preserve">Noodverlichtings installatie </t>
  </si>
  <si>
    <t xml:space="preserve">Vervangen noodverlichting </t>
  </si>
  <si>
    <t xml:space="preserve">Noodverlichtings Installatie </t>
  </si>
  <si>
    <t xml:space="preserve">Contract I controle installatie </t>
  </si>
  <si>
    <t xml:space="preserve">Betonklinkers </t>
  </si>
  <si>
    <t xml:space="preserve">Herstraten betonklinkers </t>
  </si>
  <si>
    <t>Type</t>
  </si>
  <si>
    <t>Eindtotaal</t>
  </si>
  <si>
    <t>01 Gevels</t>
  </si>
  <si>
    <t>Locaties</t>
  </si>
  <si>
    <t>Kerk</t>
  </si>
  <si>
    <t>Opmerkingen</t>
  </si>
  <si>
    <t>Vervangen voegwerk platvol</t>
  </si>
  <si>
    <t>Vervangen loodslabben opgaand werk</t>
  </si>
  <si>
    <t>Vervangen voegwerk raamdorpel</t>
  </si>
  <si>
    <t xml:space="preserve">Vervangen hemelwaterafvoer zink </t>
  </si>
  <si>
    <t xml:space="preserve">Onvoltooide Werkzaamheden </t>
  </si>
  <si>
    <t xml:space="preserve">Inspectie + herstelgebreken diverse loodaansluitingen </t>
  </si>
  <si>
    <t>Deurdrangers buitendeuren</t>
  </si>
  <si>
    <t xml:space="preserve">Reinigen pannendak, verwijderen alg en mos </t>
  </si>
  <si>
    <t>Vervangen vorsten keramisch + aansmeren</t>
  </si>
  <si>
    <t>Herstel gebreken, scheurvorming en bevestiging</t>
  </si>
  <si>
    <t xml:space="preserve">Groot schilderwerk boeiboord hout dekkend </t>
  </si>
  <si>
    <t>Periodiek onderhoud</t>
  </si>
  <si>
    <t>Liggende delen extra behandelen i.v.m. cyclus 5 jaar</t>
  </si>
  <si>
    <t>Groot schilderwerk kozijn &amp; raam dekkend</t>
  </si>
  <si>
    <t>Sauswerk wanden en plafonds groot onderhoud</t>
  </si>
  <si>
    <t>Aanpassen</t>
  </si>
  <si>
    <t>Vervangen</t>
  </si>
  <si>
    <t xml:space="preserve">De/montagekosten </t>
  </si>
  <si>
    <t>Vervangen cv-ketels</t>
  </si>
  <si>
    <t>Vervangen / onderhoud radiatoren en afsluiters</t>
  </si>
  <si>
    <t xml:space="preserve">Aanbrengen </t>
  </si>
  <si>
    <t>Onderhoudscontract</t>
  </si>
  <si>
    <t xml:space="preserve">Vervang reservering + Onderdelen </t>
  </si>
  <si>
    <t>Toilet groep (dubbel)</t>
  </si>
  <si>
    <t xml:space="preserve">Tegelwerk wanden en vloeren vervangen </t>
  </si>
  <si>
    <t>Electra bedrading / algemene bouwdelen</t>
  </si>
  <si>
    <t>Garage</t>
  </si>
  <si>
    <t>Urgentie</t>
  </si>
  <si>
    <t>Keuzelijst</t>
  </si>
  <si>
    <t>L</t>
  </si>
  <si>
    <t>M</t>
  </si>
  <si>
    <t>H</t>
  </si>
  <si>
    <t>Omschrijving</t>
  </si>
  <si>
    <t>Laag</t>
  </si>
  <si>
    <t>Middel</t>
  </si>
  <si>
    <t>Hoog</t>
  </si>
  <si>
    <t xml:space="preserve">Prijs/ehd </t>
  </si>
  <si>
    <t>Herstel mechanische schade</t>
  </si>
  <si>
    <t>Hydrofoberen metselwerk</t>
  </si>
  <si>
    <t>Reinigen metselwerk</t>
  </si>
  <si>
    <t>Herstellen</t>
  </si>
  <si>
    <t>Herstel bevestiging en voegwerk</t>
  </si>
  <si>
    <t>Vervangen dilitatie kitvoeg</t>
  </si>
  <si>
    <t>Herstel stucwerk</t>
  </si>
  <si>
    <t>Vervangen voegwerk</t>
  </si>
  <si>
    <t>Herstel mechanische schade 24,73 m2</t>
  </si>
  <si>
    <t xml:space="preserve"> Code Element</t>
  </si>
  <si>
    <t xml:space="preserve"> Totaal</t>
  </si>
  <si>
    <t>Aanbouw achterzijde kerk</t>
  </si>
  <si>
    <t>Gevelconstructie metselwerk</t>
  </si>
  <si>
    <t>GevelconstrucUe metselwerk</t>
  </si>
  <si>
    <t>Gevelafdekking beton</t>
  </si>
  <si>
    <t>Gevelafdekking</t>
  </si>
  <si>
    <t>Gevelafwertking voegwerk platvol</t>
  </si>
  <si>
    <t>Gevelafwerking voegwerk platvol</t>
  </si>
  <si>
    <t>Weinig samenhang/door en door verzand</t>
  </si>
  <si>
    <t xml:space="preserve">Raamdorpel / waterslag </t>
  </si>
  <si>
    <t>Raamdorpel / waterslag</t>
  </si>
  <si>
    <t>Hemelwaterafvoer pvc</t>
  </si>
  <si>
    <t>Vervangen hemelwaterafvoer pvc</t>
  </si>
  <si>
    <t>Inspectie plus herstel van gebreken / bevestigingen</t>
  </si>
  <si>
    <t>Hemelwaterafvoer staal gegalvaniseerd</t>
  </si>
  <si>
    <t>Vervangen staal gegalvaniseerd</t>
  </si>
  <si>
    <t>Inspectie plus hetstel van gebreken I bevestigingen</t>
  </si>
  <si>
    <t>Hemelwaterafvoer zink</t>
  </si>
  <si>
    <t>Vervangen vergaarbak zink</t>
  </si>
  <si>
    <t>Inspectie plus herstel van gebreken I bevestigingen</t>
  </si>
  <si>
    <t>Vergaarbak zink</t>
  </si>
  <si>
    <t>Reinigen en onderhoud</t>
  </si>
  <si>
    <t>Kozijn buiten overige houtsoorten</t>
  </si>
  <si>
    <t>Kozijn buiten overige houtsoor1en</t>
  </si>
  <si>
    <t>Vervangen kozijn overige houtsoorten</t>
  </si>
  <si>
    <t>Onderhoud hang en sluitwerk +vervang. reservering</t>
  </si>
  <si>
    <t>Inspectie + herstel gebreken diverse loodaansluitingen</t>
  </si>
  <si>
    <t>Onderhoud hang en sluitwerk + vervang reservering</t>
  </si>
  <si>
    <t>Entreedeur (overige houtsoorten)</t>
  </si>
  <si>
    <t>Vervangen deur (stelpost)</t>
  </si>
  <si>
    <t>Inspectie plus herstel van gebreken en klein onderhoud</t>
  </si>
  <si>
    <t>Vervangen deurdranger buitendeuren</t>
  </si>
  <si>
    <t>Blankglas dubbel</t>
  </si>
  <si>
    <t>Vervangen blankglas dubbel</t>
  </si>
  <si>
    <t>Vervangen lekke beglazing</t>
  </si>
  <si>
    <t>(hoeveelheid is aanname)</t>
  </si>
  <si>
    <t>Glas-in-Iood ruitjes enkel</t>
  </si>
  <si>
    <t>Vervangen glas-in-lood compleet</t>
  </si>
  <si>
    <t>Dakpan keramisch</t>
  </si>
  <si>
    <t>Ontbrekende delen</t>
  </si>
  <si>
    <t>Vervangen dakpan keramisch</t>
  </si>
  <si>
    <t>Regulier herstel van breuk</t>
  </si>
  <si>
    <t>Reinigen pannendak. verwijderenalg en mos</t>
  </si>
  <si>
    <t>Vorsten keramisch</t>
  </si>
  <si>
    <t>Dakbedekking bitumen</t>
  </si>
  <si>
    <t>Vervangen dakbed. bitumen</t>
  </si>
  <si>
    <t>Aanbrengen nieuwe laag dakbed.Bitumen</t>
  </si>
  <si>
    <t>Reinigen gehele dakvlak.</t>
  </si>
  <si>
    <t>Dakbedekking shingles bitumen</t>
  </si>
  <si>
    <t>Vervangen dakbedekking shinglesbitumen</t>
  </si>
  <si>
    <t>Vervangen leien leisteen</t>
  </si>
  <si>
    <t>Verdekken leien leisteen</t>
  </si>
  <si>
    <t>Vervangen breuk herstel gebreken</t>
  </si>
  <si>
    <t>diverse lood</t>
  </si>
  <si>
    <t>Aantasting</t>
  </si>
  <si>
    <t>Vervangen dakbeschot</t>
  </si>
  <si>
    <t>Vervangen dakraam Veluxcompleet</t>
  </si>
  <si>
    <t>Vervangen venster+beglazing</t>
  </si>
  <si>
    <t>Vervangen gootbekleding zink</t>
  </si>
  <si>
    <t>Overstek zachthout / div. houtsoorten</t>
  </si>
  <si>
    <t xml:space="preserve">Overstek zachthout / div. houtsoorten </t>
  </si>
  <si>
    <t>Vervangen boeiboord hout</t>
  </si>
  <si>
    <t>Vervangen dakbedekking zink</t>
  </si>
  <si>
    <t>Dakrandafwerking zink</t>
  </si>
  <si>
    <t>Beschadigingen</t>
  </si>
  <si>
    <t>Vervangen loodslabbe / loket</t>
  </si>
  <si>
    <t>Loodslab /loket hellend dak</t>
  </si>
  <si>
    <t>Grote schoorsteen achterzijde.</t>
  </si>
  <si>
    <t>Schoorsteen metselwerk compleet</t>
  </si>
  <si>
    <t>Schoorsteenplaat beton vervangen</t>
  </si>
  <si>
    <t>Inspectie plus herstel gebrekenbetonplaat</t>
  </si>
  <si>
    <t>Metselwerk compleet vervangen</t>
  </si>
  <si>
    <t>Hydrofoberen afdekplaat beton enmetselwerk</t>
  </si>
  <si>
    <t>Inspectie plus herstel gebrekenmetsel- en voegwerk</t>
  </si>
  <si>
    <t>Vervangen voegwerk. compleet</t>
  </si>
  <si>
    <t xml:space="preserve">Loodstroken in opgaandmetselwerk vervangen </t>
  </si>
  <si>
    <t>Inspectie plus herstel van gebrekenloodstroken</t>
  </si>
  <si>
    <t>Reinigen kanalen</t>
  </si>
  <si>
    <t>Buiten schilderwerk boeiboord houtdekkend</t>
  </si>
  <si>
    <t>Algemeen onderhoud kitwerk,reparatie kleine gebreken</t>
  </si>
  <si>
    <t>Buiten schilderwerk boeiboord hout</t>
  </si>
  <si>
    <t>Groot schilderwerk deur hout</t>
  </si>
  <si>
    <t>Groot schilderwerk overstek houtdekkend</t>
  </si>
  <si>
    <t>Buiten schilderwerk koz.&amp; raam hout</t>
  </si>
  <si>
    <t>Algemeen onderhoud, reparatiedekkend kitwerk + kleine gebreken</t>
  </si>
  <si>
    <t>Buiten schilderwerk koz.&amp; raam houtdekkend</t>
  </si>
  <si>
    <t>Wandafwerking stucwerk</t>
  </si>
  <si>
    <t>Incidenteel herstellen gebreken aanvloer</t>
  </si>
  <si>
    <t>Vervangen voegwerk / dilitaties</t>
  </si>
  <si>
    <t>Vervangen tapijt</t>
  </si>
  <si>
    <t>Vloerafwerking coralmat</t>
  </si>
  <si>
    <t>Vervangen systeemplafond</t>
  </si>
  <si>
    <t xml:space="preserve"> Inspectie plus herstel van gebreken</t>
  </si>
  <si>
    <t>Vervangen hang en sluitwerk</t>
  </si>
  <si>
    <t>Vervangen binnendeur</t>
  </si>
  <si>
    <t>Inspectie plus herstel gebrekenhang en sluitwerk</t>
  </si>
  <si>
    <t>Vervangen deurdrangerbinnendeuren</t>
  </si>
  <si>
    <t>Vervangen complete inrichting</t>
  </si>
  <si>
    <t>Vervangen tegelwerk</t>
  </si>
  <si>
    <t>Kitwerk + herstel gebreken</t>
  </si>
  <si>
    <t>Voegwerk vervangen</t>
  </si>
  <si>
    <t>Binnen schilderwerk deur houtdekkend</t>
  </si>
  <si>
    <t>Groot schilderwerk deur hout dekkend</t>
  </si>
  <si>
    <t xml:space="preserve">Binnen schilderwerk kansel + orgel </t>
  </si>
  <si>
    <t xml:space="preserve">Binnen schilderwerk kozijn &amp; raamdekkend </t>
  </si>
  <si>
    <t>Binnen schilderwerk kozijn &amp; raamdekkend</t>
  </si>
  <si>
    <t>Binnenzijde buitenkozijnen.</t>
  </si>
  <si>
    <t>Binnen schilderwerk trap houttransparant</t>
  </si>
  <si>
    <t xml:space="preserve">Groot schilderwerk trap hout transparant </t>
  </si>
  <si>
    <t>Binnen schilderwerk radiatoren</t>
  </si>
  <si>
    <t xml:space="preserve">Groot schilderwerk radiatoren </t>
  </si>
  <si>
    <t>Binnen schilderwerk sauswerkwanden en plafonds</t>
  </si>
  <si>
    <t>CV-ketel</t>
  </si>
  <si>
    <t>Aanpassing</t>
  </si>
  <si>
    <t>Einde economische levensduur</t>
  </si>
  <si>
    <t xml:space="preserve"> Jaarlijks onderhoud cv-installatatie </t>
  </si>
  <si>
    <t>Radiatoren inclusief afsluiter</t>
  </si>
  <si>
    <t>Vervangen radiator incl. afsluiters</t>
  </si>
  <si>
    <t>Luchtbehandeling</t>
  </si>
  <si>
    <t>Combinatie aanschaf verwarmingsketel</t>
  </si>
  <si>
    <t>Vervangen gasleiding (stelpost)</t>
  </si>
  <si>
    <t>Inspectie systeem / afpersen</t>
  </si>
  <si>
    <t>Waterleidingnet compleet</t>
  </si>
  <si>
    <t>Vervangen waterleiding (stelpost)</t>
  </si>
  <si>
    <t>Vervangen kitwerk</t>
  </si>
  <si>
    <t>Vervangen sanitair inclusief kraan</t>
  </si>
  <si>
    <t>Vervangen toilet pot</t>
  </si>
  <si>
    <t xml:space="preserve">Tegelwerkwanden en vloeren vervangen </t>
  </si>
  <si>
    <t>Toilet groep (enkel)</t>
  </si>
  <si>
    <t>Vervangen sanitair Inclusief kraan</t>
  </si>
  <si>
    <t>BuitenrioleringPVC</t>
  </si>
  <si>
    <t>Vervangen riolering PVC</t>
  </si>
  <si>
    <t>Buitenriolering PVC</t>
  </si>
  <si>
    <t>Doorspoelen, onlsloppen riolering</t>
  </si>
  <si>
    <t>Binnenriolering PVC</t>
  </si>
  <si>
    <t>Doorspoelen, ontsloppen riolering</t>
  </si>
  <si>
    <t>Straalkolken / afvoeren</t>
  </si>
  <si>
    <t>Vervangen straatkolken</t>
  </si>
  <si>
    <t>Straatkolken / afvoeren</t>
  </si>
  <si>
    <t>Doorspoelen I leeg zuigen</t>
  </si>
  <si>
    <t>Vervangen schakelmateriaal bouwdelen (stelpost)</t>
  </si>
  <si>
    <t>Electra armaturen binnen TL</t>
  </si>
  <si>
    <t>Vervangen lampen binnen TL</t>
  </si>
  <si>
    <t>Electra armaturen binnenlamp</t>
  </si>
  <si>
    <t>Vervangen armaturen binnenlamp</t>
  </si>
  <si>
    <t>Vervangen lampen binnen</t>
  </si>
  <si>
    <t>Electra armaturen buitenlamp</t>
  </si>
  <si>
    <t>Vervangen armaturen buitenlamp</t>
  </si>
  <si>
    <t>Vervangen lampen buiten</t>
  </si>
  <si>
    <t>Buitenlantaarns</t>
  </si>
  <si>
    <t xml:space="preserve"> Vervangen lampen buiten</t>
  </si>
  <si>
    <t>Betonklinkers</t>
  </si>
  <si>
    <t>Verzakkingen, klein onderhoud</t>
  </si>
  <si>
    <t>Tuinmuur of spijlen hekwerkenmetaal</t>
  </si>
  <si>
    <t>Vervangen tuinmuur of hekwerkenmetaal</t>
  </si>
  <si>
    <t>Inspectie plus herstel vangebreken</t>
  </si>
  <si>
    <t>Vervangen boeidelen</t>
  </si>
  <si>
    <t>Vervangen dakbedekking.</t>
  </si>
  <si>
    <t>Vervangen garagedeur</t>
  </si>
  <si>
    <t>Inspectie algemeen / herstelgebreken</t>
  </si>
  <si>
    <t>Meeraren onderhoudsplan</t>
  </si>
  <si>
    <t>Niet gepland onderhoud</t>
  </si>
  <si>
    <t>Bevindingen</t>
  </si>
  <si>
    <t>Houtrot</t>
  </si>
  <si>
    <t>Upgrading MJOB I MOP (stelpost)</t>
  </si>
  <si>
    <t>Jaarlijkse plaatsings kosteninternet</t>
  </si>
  <si>
    <t>Klachten, klein onderhoud enonvoorzien</t>
  </si>
  <si>
    <t>Bij groot onderhoud huur steigeren/of hangbak</t>
  </si>
  <si>
    <t>Steigeren/of hangbakken</t>
  </si>
  <si>
    <t xml:space="preserve">Som van 2012 </t>
  </si>
  <si>
    <t>Totaal</t>
  </si>
  <si>
    <t>Gootbekleding zink</t>
  </si>
  <si>
    <t>Code Element</t>
  </si>
  <si>
    <t>Handeling/gebrek</t>
  </si>
  <si>
    <t>https://opendata.cbs.nl/statline/#/CBS/nl/dataset/80444ned/table?fromstatweb</t>
  </si>
  <si>
    <t>INDEX BOUWKOSTEN</t>
  </si>
  <si>
    <t>Rubriek</t>
  </si>
  <si>
    <t>Code</t>
  </si>
  <si>
    <t>Gevels</t>
  </si>
  <si>
    <t>Buitenkozijnen</t>
  </si>
  <si>
    <t>Beglazing</t>
  </si>
  <si>
    <t>Daken</t>
  </si>
  <si>
    <t>Schoorstenen</t>
  </si>
  <si>
    <t>Buitenschilderwerk</t>
  </si>
  <si>
    <t>Binnenwanden</t>
  </si>
  <si>
    <t>Vloeren</t>
  </si>
  <si>
    <t>Plafonds</t>
  </si>
  <si>
    <t>Binnenkozijnen</t>
  </si>
  <si>
    <t>Binnentrappen</t>
  </si>
  <si>
    <t>Inrichting</t>
  </si>
  <si>
    <t>Binnenschilderwerk</t>
  </si>
  <si>
    <t>Klimaatinstallaties</t>
  </si>
  <si>
    <t>Gas, water en sanitair</t>
  </si>
  <si>
    <t>Vuilafvoervoorziening</t>
  </si>
  <si>
    <t>Electrische installaties</t>
  </si>
  <si>
    <t>Beveiligingsinstallaties</t>
  </si>
  <si>
    <t>Terreinafwerking e.d.</t>
  </si>
  <si>
    <t>Diversen</t>
  </si>
  <si>
    <t>01</t>
  </si>
  <si>
    <t>03</t>
  </si>
  <si>
    <t>04</t>
  </si>
  <si>
    <t>05</t>
  </si>
  <si>
    <t>06</t>
  </si>
  <si>
    <t>09</t>
  </si>
  <si>
    <t>21</t>
  </si>
  <si>
    <t>22</t>
  </si>
  <si>
    <t>23</t>
  </si>
  <si>
    <t>24</t>
  </si>
  <si>
    <t>25</t>
  </si>
  <si>
    <t>26</t>
  </si>
  <si>
    <t>29</t>
  </si>
  <si>
    <t>41</t>
  </si>
  <si>
    <t>42</t>
  </si>
  <si>
    <t>43</t>
  </si>
  <si>
    <t>44</t>
  </si>
  <si>
    <t>46</t>
  </si>
  <si>
    <t>51</t>
  </si>
  <si>
    <t>61</t>
  </si>
  <si>
    <t>Kolom1</t>
  </si>
  <si>
    <t>Conditie</t>
  </si>
  <si>
    <t>Uitstekend</t>
  </si>
  <si>
    <t>Goed</t>
  </si>
  <si>
    <t>Redelijk</t>
  </si>
  <si>
    <t>Matig</t>
  </si>
  <si>
    <t>Slecht</t>
  </si>
  <si>
    <t>Zeer slecht</t>
  </si>
  <si>
    <t>Incidenteel geringe gebreken</t>
  </si>
  <si>
    <t>Incidenteel beginnende veroudering</t>
  </si>
  <si>
    <t>Plaatselijk zichtbare veroudering, geen gevaar</t>
  </si>
  <si>
    <t>Functievervulling in gevaar</t>
  </si>
  <si>
    <t>Verouderinbg is onomkeerbaar</t>
  </si>
  <si>
    <t>Technisch rijp voor de sloop</t>
  </si>
  <si>
    <t>Totaal 01 Gevels</t>
  </si>
  <si>
    <t>startjaar</t>
  </si>
  <si>
    <t>index begrotingsjaar</t>
  </si>
  <si>
    <t>index CBS-Bouwkosten</t>
  </si>
  <si>
    <t>HOEVEELHEID</t>
  </si>
  <si>
    <t>EENHEID</t>
  </si>
  <si>
    <t>STARTJAAR</t>
  </si>
  <si>
    <t>CYCLUS</t>
  </si>
  <si>
    <t>TOTAAL PER JAAR</t>
  </si>
  <si>
    <t>LAATSTE REGEL IN FORMULES RIJ 8 !!!</t>
  </si>
  <si>
    <t>Hervormde Gemeente ….....................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</si>
</sst>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_-;&quot;€&quot;\ #,##0\-"/>
    <numFmt numFmtId="165" formatCode="&quot;€&quot;\ #,##0_-;[Red]&quot;€&quot;\ #,##0\-"/>
    <numFmt numFmtId="166" formatCode="_-&quot;€&quot;\ * #,##0_-;_-&quot;€&quot;\ * #,##0\-;_-&quot;€&quot;\ * &quot;-&quot;_-;_-@_-"/>
    <numFmt numFmtId="167" formatCode="0_ ;\-0\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8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indexed="9"/>
      <name val="Calibri"/>
      <family val="2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A20"/>
        <bgColor indexed="64"/>
      </patternFill>
    </fill>
    <fill>
      <patternFill patternType="solid">
        <fgColor rgb="FF8A3F1A"/>
        <bgColor indexed="64"/>
      </patternFill>
    </fill>
    <fill>
      <patternFill patternType="solid">
        <fgColor rgb="FFC22328"/>
        <bgColor indexed="64"/>
      </patternFill>
    </fill>
    <fill>
      <patternFill patternType="solid">
        <fgColor rgb="FFE8272B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indexed="64"/>
      </left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21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2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2" fillId="6" borderId="7" applyNumberFormat="0" applyAlignment="0" applyProtection="0"/>
    <xf numFmtId="0" fontId="13" fillId="24" borderId="8" applyNumberFormat="0" applyAlignment="0" applyProtection="0"/>
    <xf numFmtId="0" fontId="4" fillId="0" borderId="1" applyNumberFormat="0" applyFill="0" applyAlignment="0" applyProtection="0"/>
    <xf numFmtId="0" fontId="14" fillId="4" borderId="0" applyNumberFormat="0" applyBorder="0" applyAlignment="0" applyProtection="0"/>
    <xf numFmtId="0" fontId="15" fillId="6" borderId="7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1" fillId="26" borderId="9" applyNumberFormat="0" applyFont="0" applyAlignment="0" applyProtection="0"/>
    <xf numFmtId="0" fontId="1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6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95">
    <xf numFmtId="0" fontId="0" fillId="0" borderId="0" xfId="0"/>
    <xf numFmtId="165" fontId="0" fillId="0" borderId="0" xfId="0" applyNumberFormat="1"/>
    <xf numFmtId="0" fontId="2" fillId="19" borderId="0" xfId="0" applyFont="1" applyFill="1"/>
    <xf numFmtId="166" fontId="0" fillId="0" borderId="0" xfId="0" applyNumberFormat="1"/>
    <xf numFmtId="0" fontId="3" fillId="0" borderId="0" xfId="0" applyFont="1"/>
    <xf numFmtId="0" fontId="9" fillId="0" borderId="0" xfId="0" applyFont="1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0" fontId="2" fillId="19" borderId="0" xfId="0" applyFont="1" applyFill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pivotButton="1"/>
    <xf numFmtId="49" fontId="2" fillId="19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/>
    <xf numFmtId="164" fontId="0" fillId="20" borderId="6" xfId="0" applyNumberFormat="1" applyFill="1" applyBorder="1"/>
    <xf numFmtId="0" fontId="18" fillId="0" borderId="0" xfId="0" applyFont="1"/>
    <xf numFmtId="49" fontId="22" fillId="0" borderId="0" xfId="0" applyNumberFormat="1" applyFont="1" applyAlignment="1">
      <alignment horizontal="left"/>
    </xf>
    <xf numFmtId="0" fontId="22" fillId="0" borderId="0" xfId="0" applyFont="1"/>
    <xf numFmtId="2" fontId="22" fillId="0" borderId="0" xfId="0" applyNumberFormat="1" applyFont="1"/>
    <xf numFmtId="0" fontId="22" fillId="0" borderId="0" xfId="0" applyFont="1" applyAlignment="1">
      <alignment horizontal="left"/>
    </xf>
    <xf numFmtId="1" fontId="22" fillId="0" borderId="0" xfId="0" applyNumberFormat="1" applyFont="1" applyAlignment="1">
      <alignment horizontal="right"/>
    </xf>
    <xf numFmtId="1" fontId="22" fillId="0" borderId="0" xfId="0" applyNumberFormat="1" applyFont="1"/>
    <xf numFmtId="166" fontId="22" fillId="0" borderId="0" xfId="0" applyNumberFormat="1" applyFont="1"/>
    <xf numFmtId="164" fontId="22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9" fontId="2" fillId="27" borderId="0" xfId="0" applyNumberFormat="1" applyFont="1" applyFill="1" applyAlignment="1">
      <alignment horizontal="right" vertical="center"/>
    </xf>
    <xf numFmtId="49" fontId="18" fillId="0" borderId="0" xfId="0" applyNumberFormat="1" applyFont="1" applyAlignment="1">
      <alignment horizontal="left"/>
    </xf>
    <xf numFmtId="0" fontId="0" fillId="30" borderId="0" xfId="0" applyFill="1"/>
    <xf numFmtId="0" fontId="0" fillId="29" borderId="12" xfId="0" applyFill="1" applyBorder="1"/>
    <xf numFmtId="0" fontId="0" fillId="0" borderId="12" xfId="0" applyBorder="1"/>
    <xf numFmtId="49" fontId="13" fillId="28" borderId="0" xfId="0" applyNumberFormat="1" applyFont="1" applyFill="1" applyAlignment="1">
      <alignment horizontal="left"/>
    </xf>
    <xf numFmtId="49" fontId="0" fillId="0" borderId="0" xfId="0" quotePrefix="1" applyNumberForma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9" fontId="2" fillId="31" borderId="11" xfId="0" applyNumberFormat="1" applyFont="1" applyFill="1" applyBorder="1" applyAlignment="1">
      <alignment horizontal="right" vertical="center"/>
    </xf>
    <xf numFmtId="0" fontId="0" fillId="0" borderId="0" xfId="0" quotePrefix="1" applyAlignment="1">
      <alignment horizontal="right"/>
    </xf>
    <xf numFmtId="164" fontId="0" fillId="20" borderId="14" xfId="0" applyNumberFormat="1" applyFill="1" applyBorder="1"/>
    <xf numFmtId="0" fontId="22" fillId="0" borderId="6" xfId="0" applyFont="1" applyBorder="1"/>
    <xf numFmtId="0" fontId="22" fillId="32" borderId="6" xfId="0" applyFont="1" applyFill="1" applyBorder="1" applyAlignment="1">
      <alignment horizontal="center" vertical="center"/>
    </xf>
    <xf numFmtId="0" fontId="22" fillId="33" borderId="6" xfId="0" applyFont="1" applyFill="1" applyBorder="1" applyAlignment="1">
      <alignment horizontal="center" vertical="center"/>
    </xf>
    <xf numFmtId="0" fontId="22" fillId="34" borderId="6" xfId="0" applyFont="1" applyFill="1" applyBorder="1" applyAlignment="1">
      <alignment horizontal="center" vertical="center"/>
    </xf>
    <xf numFmtId="0" fontId="22" fillId="31" borderId="6" xfId="0" applyFont="1" applyFill="1" applyBorder="1" applyAlignment="1">
      <alignment horizontal="center" vertical="center"/>
    </xf>
    <xf numFmtId="0" fontId="22" fillId="35" borderId="6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9" fontId="2" fillId="27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22" fillId="0" borderId="0" xfId="0" applyNumberFormat="1" applyFont="1"/>
    <xf numFmtId="164" fontId="0" fillId="20" borderId="17" xfId="0" applyNumberFormat="1" applyFill="1" applyBorder="1"/>
    <xf numFmtId="2" fontId="0" fillId="0" borderId="6" xfId="0" applyNumberFormat="1" applyBorder="1"/>
    <xf numFmtId="2" fontId="0" fillId="29" borderId="6" xfId="0" applyNumberFormat="1" applyFill="1" applyBorder="1"/>
    <xf numFmtId="0" fontId="0" fillId="0" borderId="6" xfId="0" applyBorder="1"/>
    <xf numFmtId="164" fontId="0" fillId="20" borderId="11" xfId="0" applyNumberFormat="1" applyFill="1" applyBorder="1"/>
    <xf numFmtId="164" fontId="0" fillId="20" borderId="16" xfId="0" applyNumberFormat="1" applyFill="1" applyBorder="1"/>
    <xf numFmtId="0" fontId="0" fillId="0" borderId="11" xfId="0" applyBorder="1"/>
    <xf numFmtId="164" fontId="0" fillId="0" borderId="0" xfId="0" applyNumberFormat="1"/>
    <xf numFmtId="0" fontId="2" fillId="0" borderId="0" xfId="0" applyFont="1"/>
    <xf numFmtId="9" fontId="2" fillId="0" borderId="0" xfId="0" applyNumberFormat="1" applyFont="1" applyAlignment="1">
      <alignment horizontal="right" vertical="center"/>
    </xf>
    <xf numFmtId="9" fontId="2" fillId="27" borderId="15" xfId="0" applyNumberFormat="1" applyFont="1" applyFill="1" applyBorder="1" applyAlignment="1">
      <alignment horizontal="right" vertical="center"/>
    </xf>
    <xf numFmtId="9" fontId="2" fillId="27" borderId="21" xfId="0" applyNumberFormat="1" applyFont="1" applyFill="1" applyBorder="1" applyAlignment="1">
      <alignment horizontal="right" vertical="center"/>
    </xf>
    <xf numFmtId="164" fontId="0" fillId="20" borderId="13" xfId="0" applyNumberFormat="1" applyFill="1" applyBorder="1"/>
    <xf numFmtId="0" fontId="26" fillId="19" borderId="19" xfId="0" applyFont="1" applyFill="1" applyBorder="1" applyAlignment="1">
      <alignment horizontal="left"/>
    </xf>
    <xf numFmtId="0" fontId="26" fillId="19" borderId="20" xfId="0" applyFont="1" applyFill="1" applyBorder="1" applyAlignment="1">
      <alignment horizontal="left"/>
    </xf>
    <xf numFmtId="0" fontId="26" fillId="19" borderId="20" xfId="0" applyFont="1" applyFill="1" applyBorder="1" applyAlignment="1">
      <alignment horizontal="left" textRotation="90"/>
    </xf>
    <xf numFmtId="2" fontId="26" fillId="19" borderId="19" xfId="0" applyNumberFormat="1" applyFont="1" applyFill="1" applyBorder="1" applyAlignment="1">
      <alignment horizontal="left" textRotation="90"/>
    </xf>
    <xf numFmtId="0" fontId="26" fillId="19" borderId="19" xfId="0" applyFont="1" applyFill="1" applyBorder="1" applyAlignment="1">
      <alignment horizontal="left" textRotation="90"/>
    </xf>
    <xf numFmtId="1" fontId="26" fillId="19" borderId="18" xfId="0" applyNumberFormat="1" applyFont="1" applyFill="1" applyBorder="1" applyAlignment="1">
      <alignment horizontal="left" textRotation="90"/>
    </xf>
    <xf numFmtId="1" fontId="26" fillId="19" borderId="22" xfId="0" applyNumberFormat="1" applyFont="1" applyFill="1" applyBorder="1" applyAlignment="1">
      <alignment horizontal="left" textRotation="90"/>
    </xf>
    <xf numFmtId="9" fontId="2" fillId="38" borderId="0" xfId="0" applyNumberFormat="1" applyFont="1" applyFill="1" applyAlignment="1">
      <alignment horizontal="right" vertical="center"/>
    </xf>
    <xf numFmtId="9" fontId="2" fillId="38" borderId="0" xfId="0" applyNumberFormat="1" applyFont="1" applyFill="1" applyAlignment="1">
      <alignment horizontal="center" vertical="center"/>
    </xf>
    <xf numFmtId="167" fontId="26" fillId="19" borderId="23" xfId="0" applyNumberFormat="1" applyFont="1" applyFill="1" applyBorder="1"/>
    <xf numFmtId="167" fontId="26" fillId="19" borderId="24" xfId="0" applyNumberFormat="1" applyFont="1" applyFill="1" applyBorder="1"/>
    <xf numFmtId="0" fontId="26" fillId="19" borderId="13" xfId="0" applyFont="1" applyFill="1" applyBorder="1"/>
    <xf numFmtId="164" fontId="2" fillId="38" borderId="18" xfId="0" applyNumberFormat="1" applyFont="1" applyFill="1" applyBorder="1" applyAlignment="1">
      <alignment horizontal="right" vertical="center"/>
    </xf>
    <xf numFmtId="0" fontId="0" fillId="37" borderId="0" xfId="0" applyFill="1" applyAlignment="1">
      <alignment horizontal="right"/>
    </xf>
    <xf numFmtId="49" fontId="0" fillId="37" borderId="0" xfId="0" applyNumberFormat="1" applyFill="1" applyAlignment="1">
      <alignment horizontal="left"/>
    </xf>
    <xf numFmtId="0" fontId="0" fillId="37" borderId="0" xfId="0" applyFill="1"/>
    <xf numFmtId="0" fontId="0" fillId="37" borderId="0" xfId="0" applyFill="1" applyAlignment="1">
      <alignment horizontal="center" vertical="center"/>
    </xf>
    <xf numFmtId="0" fontId="0" fillId="37" borderId="0" xfId="0" applyFill="1" applyAlignment="1">
      <alignment horizontal="center"/>
    </xf>
    <xf numFmtId="2" fontId="0" fillId="37" borderId="0" xfId="0" applyNumberFormat="1" applyFill="1"/>
    <xf numFmtId="0" fontId="0" fillId="37" borderId="0" xfId="0" applyFill="1" applyAlignment="1">
      <alignment horizontal="left"/>
    </xf>
    <xf numFmtId="1" fontId="0" fillId="37" borderId="0" xfId="0" applyNumberFormat="1" applyFill="1" applyAlignment="1">
      <alignment horizontal="right"/>
    </xf>
    <xf numFmtId="1" fontId="0" fillId="37" borderId="0" xfId="0" applyNumberFormat="1" applyFill="1"/>
    <xf numFmtId="166" fontId="0" fillId="37" borderId="0" xfId="0" applyNumberFormat="1" applyFill="1"/>
    <xf numFmtId="164" fontId="0" fillId="37" borderId="6" xfId="0" applyNumberFormat="1" applyFill="1" applyBorder="1"/>
    <xf numFmtId="164" fontId="0" fillId="37" borderId="17" xfId="0" applyNumberFormat="1" applyFill="1" applyBorder="1"/>
    <xf numFmtId="0" fontId="0" fillId="37" borderId="6" xfId="0" applyFill="1" applyBorder="1"/>
    <xf numFmtId="0" fontId="11" fillId="37" borderId="0" xfId="0" applyFont="1" applyFill="1" applyAlignment="1">
      <alignment vertical="center"/>
    </xf>
    <xf numFmtId="9" fontId="27" fillId="27" borderId="0" xfId="42" applyNumberFormat="1" applyFill="1" applyAlignment="1">
      <alignment horizontal="right" vertical="center"/>
    </xf>
    <xf numFmtId="49" fontId="24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Hyperlink" xfId="42" builtinId="8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38">
    <dxf>
      <fill>
        <patternFill>
          <bgColor rgb="FFFF2600"/>
        </patternFill>
      </fill>
    </dxf>
    <dxf>
      <fill>
        <patternFill>
          <bgColor rgb="FFFFD579"/>
        </patternFill>
      </fill>
    </dxf>
    <dxf>
      <fill>
        <patternFill>
          <bgColor rgb="FFD5FC79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CA20"/>
        </patternFill>
      </fill>
    </dxf>
    <dxf>
      <fill>
        <patternFill>
          <bgColor rgb="FFCB5845"/>
        </patternFill>
      </fill>
    </dxf>
    <dxf>
      <font>
        <color theme="0"/>
      </font>
      <fill>
        <patternFill>
          <bgColor rgb="FF8A3F1A"/>
        </patternFill>
      </fill>
    </dxf>
    <dxf>
      <font>
        <color theme="0"/>
      </font>
      <fill>
        <patternFill>
          <bgColor rgb="FFE8272B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theme="4"/>
          <bgColor theme="4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_-&quot;€&quot;\ * #,##0_-;_-&quot;€&quot;\ * #,##0\-;_-&quot;€&quot;\ * &quot;-&quot;_-;_-@_-"/>
    </dxf>
    <dxf>
      <numFmt numFmtId="166" formatCode="_-&quot;€&quot;\ * #,##0_-;_-&quot;€&quot;\ * #,##0\-;_-&quot;€&quot;\ * &quot;-&quot;_-;_-@_-"/>
    </dxf>
    <dxf>
      <numFmt numFmtId="1" formatCode="0"/>
    </dxf>
    <dxf>
      <numFmt numFmtId="1" formatCode="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border outline="0">
        <right style="thin">
          <color indexed="64"/>
        </right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272B"/>
      <color rgb="FFD5FC79"/>
      <color rgb="FFFF2600"/>
      <color rgb="FFFFD579"/>
      <color rgb="FF8A3F1A"/>
      <color rgb="FFCB5845"/>
      <color rgb="FFFFCA20"/>
      <color rgb="FFC223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t, J.M." refreshedDate="41417.503164236114" createdVersion="4" refreshedVersion="4" minRefreshableVersion="3" recordCount="188" xr:uid="{00000000-000A-0000-FFFF-FFFF16000000}">
  <cacheSource type="worksheet">
    <worksheetSource ref="B9:AG197" sheet="MJOP"/>
  </cacheSource>
  <cacheFields count="30">
    <cacheField name="Type" numFmtId="49">
      <sharedItems count="20">
        <s v="01 Gevels"/>
        <s v="03 Buitenkozijnen"/>
        <s v="04 Beglazing"/>
        <s v="05 Daken"/>
        <s v="06 Schoorstenen"/>
        <s v="09 Buitenschilderwerk"/>
        <s v="21 Binnenwanden"/>
        <s v="22 Vloeren"/>
        <s v="23 Plafonds"/>
        <s v="24 Binnenkozijnen"/>
        <s v="25 Binnentrappen"/>
        <s v="26 Inrichting"/>
        <s v="29 Binnenschilderwerk"/>
        <s v="41 Klimaatinstallaties"/>
        <s v="42 Gas, water en sanitair"/>
        <s v="43 Vuilafvoervoorziening"/>
        <s v="44 Electrische installaties"/>
        <s v="46 Beveiligingsinstallaties"/>
        <s v="51 Terreinafwerking e.d."/>
        <s v="61 Diversen"/>
      </sharedItems>
    </cacheField>
    <cacheField name="Urgentie" numFmtId="0">
      <sharedItems containsBlank="1"/>
    </cacheField>
    <cacheField name="Locaties" numFmtId="0">
      <sharedItems containsBlank="1"/>
    </cacheField>
    <cacheField name=" Code Element" numFmtId="0">
      <sharedItems count="98">
        <s v="Gevelconstructie metselwerk"/>
        <s v="Gevelconstructie metselwerk "/>
        <s v="GevelconstrucUe metselwerk"/>
        <s v="Gevelafdekking beton"/>
        <s v="Gevelafdekking"/>
        <s v="Gevelafwertking voegwerk platvol"/>
        <s v="Gevelafwerking voegwerk platvol"/>
        <s v="Raamdorpel / waterslag "/>
        <s v="Raamdorpel / waterslag"/>
        <s v="Loodslabben opgaand werk"/>
        <s v="Hemelwaterafvoer pvc"/>
        <s v="Hemelwaterafvoer staal gegalvaniseerd"/>
        <s v="Hemelwaterafvoer zink"/>
        <s v="Vervangen vergaarbak zink"/>
        <s v="Vergaarbak zink"/>
        <s v="Kozijn buiten overige houtsoorten"/>
        <s v="Kozijn buiten overige houtsoor1en"/>
        <s v="Kozijn buiten overige houtsoorten "/>
        <s v="Entreedeur (overige houtsoorten)"/>
        <s v="Deurdrangers buitendeuren"/>
        <s v="Blankglas dubbel"/>
        <s v="Glas-in-Iood ruitjes enkel"/>
        <s v="Dakpan keramisch"/>
        <s v="Vorsten keramisch"/>
        <s v="Dakbedekking bitumen"/>
        <s v="Dakbedekking shingles bitumen"/>
        <s v="Randstrook bitumineus"/>
        <s v="Leien leisteen "/>
        <s v="Dakbeschot "/>
        <s v="Dakvenster velux / groot "/>
        <s v="Gootbekleding zink "/>
        <s v="Gootbekleding zink"/>
        <s v="Overstek zachthout / div. houtsoorten"/>
        <s v="Overstek zachthout / div. houtsoorten "/>
        <s v="Boeiboord hout"/>
        <s v="Dakbedekking zink "/>
        <s v="Dakrandafwerking zink"/>
        <s v="Loodslab / loket hellend dak "/>
        <s v="Loodslab /loket hellend dak"/>
        <s v="Schoorsteen metselwerk compleet"/>
        <s v="Buiten schilderwerk boeiboord houtdekkend"/>
        <s v="Buiten schilderwerk boeiboord hout"/>
        <s v="Buiten schilderwerk deur hout dekkend"/>
        <s v="Buiten schilderwerk overstek hout dekkend"/>
        <s v="Buiten schilderwerk koz.&amp; raam hout"/>
        <s v="Buiten schilderwerk koz.&amp; raam houtdekkend"/>
        <s v="Wandafwerking stucwerk"/>
        <s v="Vloerafwerking plavuizen / tegels "/>
        <s v="Vloerafwerking tapijt "/>
        <s v="Vloerafwerking coralmat"/>
        <s v="Systeemplafond "/>
        <s v="Systeemplafond"/>
        <s v="Binnendeur overige houtsoorten met glas "/>
        <s v="Binnendeur overige houtsoorten zonder glas"/>
        <s v="Binnendeur overige houtsoorten zonder glas "/>
        <s v="Deurdranger binnendeuren "/>
        <s v="Binnentrapafwerking tapijt "/>
        <s v="Keuken blokje (klein) "/>
        <s v="Keuken blokje (klein)"/>
        <s v="Binnen schilderwerk deur houtdekkend"/>
        <s v="Binnen schilderwerk Lambrizering "/>
        <s v="Binnen schilderwerk kansel + orgel "/>
        <s v="Binnen schilderwerk consoles "/>
        <s v="Binnen schilderwerk kozijn &amp; raamdekkend "/>
        <s v="Binnen schilderwerk kozijn &amp; raamdekkend"/>
        <s v="Binnen schilderwerk trap houttransparant"/>
        <s v="Binnen schilderwerk radiatoren"/>
        <s v="Binnen schilderwerk sauswerkwanden en plafonds"/>
        <s v="CV-ketel"/>
        <s v="Radiatoren inclusief afsluiter"/>
        <s v="Luchtbehandeling"/>
        <s v="Gasleidingnet compleet"/>
        <s v="Waterleidingnet compleet"/>
        <s v="Toilet groep (dubbel)"/>
        <s v="Tegelwerkwanden en vloeren vervangen "/>
        <s v="Toilet groep (enkel)"/>
        <s v="BuitenrioleringPVC"/>
        <s v="Buitenriolering PVC"/>
        <s v="Binnenriolering PVC"/>
        <s v="Straalkolken / afvoeren"/>
        <s v="Straatkolken / afvoeren"/>
        <s v="Electra bedrading / algemene bouwdelen"/>
        <s v="Electra armaturen binnen TL "/>
        <s v="Electra armaturen binnen TL"/>
        <s v="Electra armaturen binnenlamp"/>
        <s v="Electra armaturen buitenlamp"/>
        <s v="Brandblus apparaten "/>
        <s v="Brandslang haspel "/>
        <s v="Noodverlichtings installatie "/>
        <s v="Betonklinkers "/>
        <s v="Betonklinkers"/>
        <s v="Tuinmuur of spijlen hekwerkenmetaal"/>
        <s v="Garage"/>
        <s v="Meeraren onderhoudsplan"/>
        <s v="Niet gepland onderhoud"/>
        <s v="Steigeren/of hangbakken"/>
        <s v="Bevindingen"/>
        <s v=" Gootbekleding zink" u="1"/>
      </sharedItems>
    </cacheField>
    <cacheField name=" Handeling/gebrek" numFmtId="0">
      <sharedItems/>
    </cacheField>
    <cacheField name="Opmerkingen" numFmtId="0">
      <sharedItems containsBlank="1"/>
    </cacheField>
    <cacheField name=" Hvh " numFmtId="0">
      <sharedItems containsSemiMixedTypes="0" containsString="0" containsNumber="1" minValue="0.56999999999999995" maxValue="1010.8"/>
    </cacheField>
    <cacheField name="Ehd" numFmtId="0">
      <sharedItems containsBlank="1"/>
    </cacheField>
    <cacheField name=" Stj " numFmtId="1">
      <sharedItems containsSemiMixedTypes="0" containsString="0" containsNumber="1" containsInteger="1" minValue="2010" maxValue="3037"/>
    </cacheField>
    <cacheField name="Cy" numFmtId="1">
      <sharedItems containsSemiMixedTypes="0" containsString="0" containsNumber="1" containsInteger="1" minValue="0" maxValue="60"/>
    </cacheField>
    <cacheField name="Prijs/ehd " numFmtId="166">
      <sharedItems containsString="0" containsBlank="1" containsNumber="1" minValue="0" maxValue="49697"/>
    </cacheField>
    <cacheField name="Prijs" numFmtId="166">
      <sharedItems containsString="0" containsBlank="1" containsNumber="1" minValue="0" maxValue="49697"/>
    </cacheField>
    <cacheField name="2010 " numFmtId="164">
      <sharedItems containsSemiMixedTypes="0" containsString="0" containsNumber="1" containsInteger="1" minValue="0" maxValue="49697"/>
    </cacheField>
    <cacheField name="2011 " numFmtId="164">
      <sharedItems containsSemiMixedTypes="0" containsString="0" containsNumber="1" minValue="0" maxValue="7735"/>
    </cacheField>
    <cacheField name="2012 " numFmtId="164">
      <sharedItems containsSemiMixedTypes="0" containsString="0" containsNumber="1" minValue="0" maxValue="9818"/>
    </cacheField>
    <cacheField name="2013 " numFmtId="164">
      <sharedItems containsSemiMixedTypes="0" containsString="0" containsNumber="1" minValue="0" maxValue="7735"/>
    </cacheField>
    <cacheField name="2014 " numFmtId="164">
      <sharedItems containsSemiMixedTypes="0" containsString="0" containsNumber="1" minValue="0" maxValue="7735"/>
    </cacheField>
    <cacheField name="2015 " numFmtId="164">
      <sharedItems containsSemiMixedTypes="0" containsString="0" containsNumber="1" minValue="0" maxValue="7735"/>
    </cacheField>
    <cacheField name="2016 " numFmtId="164">
      <sharedItems containsSemiMixedTypes="0" containsString="0" containsNumber="1" minValue="0" maxValue="7735"/>
    </cacheField>
    <cacheField name="2017 " numFmtId="164">
      <sharedItems containsSemiMixedTypes="0" containsString="0" containsNumber="1" minValue="0" maxValue="35607.599999999999"/>
    </cacheField>
    <cacheField name="2018 " numFmtId="164">
      <sharedItems containsSemiMixedTypes="0" containsString="0" containsNumber="1" minValue="0" maxValue="7735"/>
    </cacheField>
    <cacheField name="2019 " numFmtId="164">
      <sharedItems containsSemiMixedTypes="0" containsString="0" containsNumber="1" minValue="0" maxValue="7735"/>
    </cacheField>
    <cacheField name="2020 " numFmtId="164">
      <sharedItems containsSemiMixedTypes="0" containsString="0" containsNumber="1" minValue="0" maxValue="7735"/>
    </cacheField>
    <cacheField name="2021 " numFmtId="164">
      <sharedItems containsSemiMixedTypes="0" containsString="0" containsNumber="1" minValue="0" maxValue="7735"/>
    </cacheField>
    <cacheField name="2022 " numFmtId="164">
      <sharedItems containsSemiMixedTypes="0" containsString="0" containsNumber="1" minValue="0" maxValue="29280"/>
    </cacheField>
    <cacheField name="2023 " numFmtId="164">
      <sharedItems containsSemiMixedTypes="0" containsString="0" containsNumber="1" minValue="0" maxValue="38586"/>
    </cacheField>
    <cacheField name="2024 " numFmtId="164">
      <sharedItems containsSemiMixedTypes="0" containsString="0" containsNumber="1" minValue="0" maxValue="14935.8"/>
    </cacheField>
    <cacheField name="2025 " numFmtId="164">
      <sharedItems containsSemiMixedTypes="0" containsString="0" containsNumber="1" minValue="0" maxValue="7735"/>
    </cacheField>
    <cacheField name=" Totaal" numFmtId="0">
      <sharedItems containsNonDate="0" containsString="0" containsBlank="1"/>
    </cacheField>
    <cacheField name="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">
  <r>
    <x v="0"/>
    <s v="L"/>
    <s v="Aanbouw achterzijde kerk"/>
    <x v="0"/>
    <s v="Herstel mechanische schade"/>
    <m/>
    <n v="0.56999999999999995"/>
    <s v="m2"/>
    <n v="2017"/>
    <n v="10"/>
    <n v="206"/>
    <n v="117.41999999999999"/>
    <n v="0"/>
    <n v="0"/>
    <n v="0"/>
    <n v="0"/>
    <n v="0"/>
    <n v="0"/>
    <n v="0"/>
    <n v="117.41999999999999"/>
    <n v="0"/>
    <n v="0"/>
    <n v="0"/>
    <n v="0"/>
    <n v="0"/>
    <n v="0"/>
    <n v="0"/>
    <n v="0"/>
    <m/>
    <m/>
  </r>
  <r>
    <x v="0"/>
    <m/>
    <m/>
    <x v="1"/>
    <s v="Hydrofoberen metselwerk"/>
    <m/>
    <n v="57.48"/>
    <s v="m2"/>
    <n v="2017"/>
    <n v="10"/>
    <n v="12"/>
    <n v="689.76"/>
    <n v="0"/>
    <n v="0"/>
    <n v="0"/>
    <n v="0"/>
    <n v="0"/>
    <n v="0"/>
    <n v="0"/>
    <n v="689.76"/>
    <n v="0"/>
    <n v="0"/>
    <n v="0"/>
    <n v="0"/>
    <n v="0"/>
    <n v="0"/>
    <n v="0"/>
    <n v="0"/>
    <m/>
    <m/>
  </r>
  <r>
    <x v="0"/>
    <s v="M"/>
    <s v="Aanbouw achterzijde kerk"/>
    <x v="2"/>
    <s v="Reinigen metselwerk"/>
    <m/>
    <n v="57.48"/>
    <s v="m2"/>
    <n v="2017"/>
    <n v="30"/>
    <n v="12"/>
    <n v="689.76"/>
    <n v="0"/>
    <n v="0"/>
    <n v="0"/>
    <n v="0"/>
    <n v="0"/>
    <n v="0"/>
    <n v="0"/>
    <n v="689.76"/>
    <n v="0"/>
    <n v="0"/>
    <n v="0"/>
    <n v="0"/>
    <n v="0"/>
    <n v="0"/>
    <n v="0"/>
    <n v="0"/>
    <m/>
    <m/>
  </r>
  <r>
    <x v="0"/>
    <m/>
    <s v="Aanbouw achterzijde kerk"/>
    <x v="0"/>
    <s v="Herstellen"/>
    <m/>
    <n v="1"/>
    <s v="pst"/>
    <n v="2010"/>
    <n v="0"/>
    <n v="3392"/>
    <n v="3392"/>
    <n v="339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m/>
    <s v="Kerk"/>
    <x v="0"/>
    <s v="Herstel mechanische schade"/>
    <m/>
    <n v="4.95"/>
    <s v="m2"/>
    <n v="2017"/>
    <n v="10"/>
    <n v="206"/>
    <n v="1019.7"/>
    <n v="0"/>
    <n v="0"/>
    <n v="0"/>
    <n v="0"/>
    <n v="0"/>
    <n v="0"/>
    <n v="0"/>
    <n v="1019.7"/>
    <n v="0"/>
    <n v="0"/>
    <n v="0"/>
    <n v="0"/>
    <n v="0"/>
    <n v="0"/>
    <n v="0"/>
    <n v="0"/>
    <m/>
    <m/>
  </r>
  <r>
    <x v="0"/>
    <m/>
    <s v="Kerk"/>
    <x v="0"/>
    <s v="Hydrofoberen metselwerk"/>
    <m/>
    <n v="494.55"/>
    <s v="m2"/>
    <n v="2017"/>
    <n v="10"/>
    <n v="12"/>
    <n v="5934.6"/>
    <n v="0"/>
    <n v="0"/>
    <n v="0"/>
    <n v="0"/>
    <n v="0"/>
    <n v="0"/>
    <n v="0"/>
    <n v="5934.6"/>
    <n v="0"/>
    <n v="0"/>
    <n v="0"/>
    <n v="0"/>
    <n v="0"/>
    <n v="0"/>
    <n v="0"/>
    <n v="0"/>
    <m/>
    <m/>
  </r>
  <r>
    <x v="0"/>
    <s v="H"/>
    <s v="Kerk"/>
    <x v="0"/>
    <s v="Reinigen metselwerk"/>
    <m/>
    <n v="494.55"/>
    <s v="m2"/>
    <n v="2017"/>
    <n v="30"/>
    <n v="12"/>
    <n v="5934.6"/>
    <n v="0"/>
    <n v="0"/>
    <n v="0"/>
    <n v="0"/>
    <n v="0"/>
    <n v="0"/>
    <n v="0"/>
    <n v="5934.6"/>
    <n v="0"/>
    <n v="0"/>
    <n v="0"/>
    <n v="0"/>
    <n v="0"/>
    <n v="0"/>
    <n v="0"/>
    <n v="0"/>
    <m/>
    <m/>
  </r>
  <r>
    <x v="0"/>
    <s v="H"/>
    <s v="Kerk"/>
    <x v="3"/>
    <s v="Herstel bevestiging en voegwerk"/>
    <m/>
    <n v="53"/>
    <s v="m1"/>
    <n v="2027"/>
    <n v="20"/>
    <n v="8"/>
    <n v="424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m/>
    <x v="3"/>
    <s v="Vervangen dilitatie kitvoeg"/>
    <m/>
    <n v="53"/>
    <s v="m1"/>
    <n v="2012"/>
    <n v="1"/>
    <n v="8"/>
    <n v="424"/>
    <n v="0"/>
    <n v="0"/>
    <n v="424"/>
    <n v="424"/>
    <n v="424"/>
    <n v="424"/>
    <n v="424"/>
    <n v="424"/>
    <n v="424"/>
    <n v="424"/>
    <n v="424"/>
    <n v="424"/>
    <n v="424"/>
    <n v="424"/>
    <n v="424"/>
    <n v="424"/>
    <m/>
    <m/>
  </r>
  <r>
    <x v="0"/>
    <s v="H"/>
    <m/>
    <x v="4"/>
    <s v="Herstellen"/>
    <m/>
    <n v="1"/>
    <s v="pst"/>
    <n v="2010"/>
    <n v="0"/>
    <n v="637"/>
    <n v="637"/>
    <n v="637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m/>
    <x v="4"/>
    <s v="Herstel stucwerk"/>
    <m/>
    <n v="10.199999999999999"/>
    <s v="m1"/>
    <n v="2040"/>
    <n v="30"/>
    <n v="62"/>
    <n v="632.4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m/>
    <x v="5"/>
    <s v="Vervangen voegwerk platvol"/>
    <m/>
    <n v="57.48"/>
    <s v="m2"/>
    <n v="2037"/>
    <n v="50"/>
    <n v="72"/>
    <n v="4138.5599999999995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s v="Aanbouw achterzijde kerk"/>
    <x v="6"/>
    <s v="Herstel mechanische schade"/>
    <m/>
    <n v="2.87"/>
    <s v="m2"/>
    <n v="2017"/>
    <n v="10"/>
    <n v="72"/>
    <n v="206.64000000000001"/>
    <n v="0"/>
    <n v="0"/>
    <n v="0"/>
    <n v="0"/>
    <n v="0"/>
    <n v="0"/>
    <n v="0"/>
    <n v="206.64000000000001"/>
    <n v="0"/>
    <n v="0"/>
    <n v="0"/>
    <n v="0"/>
    <n v="0"/>
    <n v="0"/>
    <n v="0"/>
    <n v="0"/>
    <m/>
    <m/>
  </r>
  <r>
    <x v="0"/>
    <s v="H"/>
    <s v="Aanbouw achterzijde kerk"/>
    <x v="6"/>
    <s v="Vervangen voegwerk"/>
    <s v="Weinig samenhang/door en door verzand"/>
    <n v="1"/>
    <s v="pst"/>
    <n v="20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s v="Kerk"/>
    <x v="6"/>
    <s v="Vervangen voegwerk platvol"/>
    <m/>
    <n v="494.55"/>
    <s v="m2"/>
    <n v="2017"/>
    <n v="50"/>
    <n v="72"/>
    <n v="35607.599999999999"/>
    <n v="0"/>
    <n v="0"/>
    <n v="0"/>
    <n v="0"/>
    <n v="0"/>
    <n v="0"/>
    <n v="0"/>
    <n v="35607.599999999999"/>
    <n v="0"/>
    <n v="0"/>
    <n v="0"/>
    <n v="0"/>
    <n v="0"/>
    <n v="0"/>
    <n v="0"/>
    <n v="0"/>
    <m/>
    <m/>
  </r>
  <r>
    <x v="0"/>
    <s v="H"/>
    <s v="Kerk"/>
    <x v="6"/>
    <s v="Herstel mechanische schade 24,73 m2"/>
    <s v="Beschadigd steen- en voegwerk"/>
    <n v="24.73"/>
    <s v="m2"/>
    <n v="2027"/>
    <n v="10"/>
    <n v="72"/>
    <n v="1780.56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m/>
    <x v="7"/>
    <s v="Vervangen raamdorpelstenen"/>
    <s v="gres/ijzerklinker"/>
    <n v="75.599999999999994"/>
    <s v="m1"/>
    <n v="2017"/>
    <n v="50"/>
    <n v="100"/>
    <n v="7559.9999999999991"/>
    <n v="0"/>
    <n v="0"/>
    <n v="0"/>
    <n v="0"/>
    <n v="0"/>
    <n v="0"/>
    <n v="0"/>
    <n v="7559.9999999999991"/>
    <n v="0"/>
    <n v="0"/>
    <n v="0"/>
    <n v="0"/>
    <n v="0"/>
    <n v="0"/>
    <n v="0"/>
    <n v="0"/>
    <m/>
    <m/>
  </r>
  <r>
    <x v="0"/>
    <s v="H"/>
    <m/>
    <x v="7"/>
    <s v="Vervangen raamdorpelstenen"/>
    <s v="gres/ijzerklinker"/>
    <n v="75.099999999999994"/>
    <s v="m1"/>
    <n v="2042"/>
    <n v="25"/>
    <n v="19"/>
    <n v="1426.8999999999999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m/>
    <x v="7"/>
    <s v="Vervangen raamdorpelstenen"/>
    <s v="gres/ijzerklinker"/>
    <n v="10.5"/>
    <s v="m1"/>
    <n v="2037"/>
    <n v="50"/>
    <n v="100"/>
    <n v="105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s v="Aanbouw achterzijde kerk"/>
    <x v="8"/>
    <s v="Vervangen voegwerk raamdorpel"/>
    <s v="gres/ijzerklinker"/>
    <n v="10.5"/>
    <s v="m1"/>
    <n v="2012"/>
    <n v="25"/>
    <n v="19"/>
    <n v="199.5"/>
    <n v="0"/>
    <n v="0"/>
    <n v="199.5"/>
    <n v="0"/>
    <n v="0"/>
    <n v="0"/>
    <n v="0"/>
    <n v="0"/>
    <n v="0"/>
    <n v="0"/>
    <n v="0"/>
    <n v="0"/>
    <n v="0"/>
    <n v="0"/>
    <n v="0"/>
    <n v="0"/>
    <m/>
    <m/>
  </r>
  <r>
    <x v="0"/>
    <s v="H"/>
    <s v="Aanbouw achterzijde kerk"/>
    <x v="9"/>
    <s v="Vervangen loodslabben opgaand werk"/>
    <m/>
    <n v="48.7"/>
    <s v="m1"/>
    <n v="2027"/>
    <n v="40"/>
    <n v="76"/>
    <n v="3701.2000000000003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m/>
    <x v="9"/>
    <s v="Reparatie gebreken / klein onderhoud"/>
    <m/>
    <n v="4.87"/>
    <s v="m1"/>
    <n v="2017"/>
    <n v="10"/>
    <n v="76"/>
    <n v="370.12"/>
    <n v="0"/>
    <n v="0"/>
    <n v="0"/>
    <n v="0"/>
    <n v="0"/>
    <n v="0"/>
    <n v="0"/>
    <n v="370.12"/>
    <n v="0"/>
    <n v="0"/>
    <n v="0"/>
    <n v="0"/>
    <n v="0"/>
    <n v="0"/>
    <n v="0"/>
    <n v="0"/>
    <m/>
    <m/>
  </r>
  <r>
    <x v="0"/>
    <s v="H"/>
    <m/>
    <x v="10"/>
    <s v="Vervangen hemelwaterafvoer pvc"/>
    <m/>
    <n v="46.3"/>
    <s v="m1"/>
    <n v="2017"/>
    <n v="30"/>
    <n v="76"/>
    <n v="3518.7999999999997"/>
    <n v="0"/>
    <n v="0"/>
    <n v="0"/>
    <n v="0"/>
    <n v="0"/>
    <n v="0"/>
    <n v="0"/>
    <n v="3518.7999999999997"/>
    <n v="0"/>
    <n v="0"/>
    <n v="0"/>
    <n v="0"/>
    <n v="0"/>
    <n v="0"/>
    <n v="0"/>
    <n v="0"/>
    <m/>
    <m/>
  </r>
  <r>
    <x v="0"/>
    <s v="H"/>
    <m/>
    <x v="10"/>
    <s v="Inspectie plus herstel van gebreken / bevestigingen"/>
    <m/>
    <n v="46.3"/>
    <s v="m1"/>
    <n v="2027"/>
    <n v="10"/>
    <n v="9"/>
    <n v="416.7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m/>
    <x v="11"/>
    <s v="Vervangen staal gegalvaniseerd"/>
    <m/>
    <n v="3"/>
    <s v="m1"/>
    <n v="2027"/>
    <n v="40"/>
    <n v="183"/>
    <n v="549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m/>
    <x v="11"/>
    <s v="Inspectie plus hetstel van gebreken I bevestigingen"/>
    <m/>
    <n v="3"/>
    <s v="m1"/>
    <n v="2017"/>
    <n v="10"/>
    <n v="9"/>
    <n v="27"/>
    <n v="0"/>
    <n v="0"/>
    <n v="0"/>
    <n v="0"/>
    <n v="0"/>
    <n v="0"/>
    <n v="0"/>
    <n v="27"/>
    <n v="0"/>
    <n v="0"/>
    <n v="0"/>
    <n v="0"/>
    <n v="0"/>
    <n v="0"/>
    <n v="0"/>
    <n v="0"/>
    <m/>
    <m/>
  </r>
  <r>
    <x v="0"/>
    <s v="H"/>
    <m/>
    <x v="12"/>
    <s v="Vervangen hemelwaterafvoer zink "/>
    <m/>
    <n v="5"/>
    <s v="m1"/>
    <n v="2027"/>
    <n v="30"/>
    <n v="183"/>
    <n v="915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m/>
    <x v="13"/>
    <s v="Inspectie plus herstel van gebreken I bevestigingen"/>
    <m/>
    <n v="5"/>
    <s v="m1"/>
    <n v="2027"/>
    <n v="10"/>
    <n v="9"/>
    <n v="45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m/>
    <x v="14"/>
    <s v="vervangen vergaarbak zink"/>
    <m/>
    <n v="2"/>
    <s v="st"/>
    <n v="2027"/>
    <n v="30"/>
    <n v="183"/>
    <n v="366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H"/>
    <m/>
    <x v="14"/>
    <s v="Reinigen en onderhoud"/>
    <m/>
    <n v="2"/>
    <s v="st"/>
    <n v="2012"/>
    <n v="5"/>
    <n v="17"/>
    <n v="34"/>
    <n v="0"/>
    <n v="0"/>
    <n v="34"/>
    <n v="0"/>
    <n v="0"/>
    <n v="0"/>
    <n v="0"/>
    <n v="34"/>
    <n v="0"/>
    <n v="0"/>
    <n v="0"/>
    <n v="0"/>
    <n v="34"/>
    <n v="0"/>
    <n v="0"/>
    <n v="0"/>
    <m/>
    <m/>
  </r>
  <r>
    <x v="1"/>
    <s v="H"/>
    <m/>
    <x v="15"/>
    <s v="Herstellen"/>
    <s v="Onvoltooide Werkzaamheden "/>
    <n v="1"/>
    <s v="pst"/>
    <n v="2010"/>
    <n v="0"/>
    <n v="266"/>
    <n v="266"/>
    <n v="266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H"/>
    <m/>
    <x v="16"/>
    <s v="Vervangen kozijn overige houtsoorten"/>
    <m/>
    <n v="14.4"/>
    <s v="m2"/>
    <n v="2037"/>
    <n v="50"/>
    <n v="472"/>
    <n v="6796.8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H"/>
    <m/>
    <x v="17"/>
    <s v="Inspectie + herstelgebreken diverse loodaansluitingen "/>
    <m/>
    <n v="14.4"/>
    <s v="m2"/>
    <n v="2012"/>
    <n v="5"/>
    <n v="8"/>
    <n v="115.2"/>
    <n v="0"/>
    <n v="0"/>
    <n v="115.2"/>
    <n v="0"/>
    <n v="0"/>
    <n v="0"/>
    <n v="0"/>
    <n v="115.2"/>
    <n v="0"/>
    <n v="0"/>
    <n v="0"/>
    <n v="0"/>
    <n v="115.2"/>
    <n v="0"/>
    <n v="0"/>
    <n v="0"/>
    <m/>
    <m/>
  </r>
  <r>
    <x v="1"/>
    <s v="H"/>
    <m/>
    <x v="17"/>
    <s v="Onderhoud hang en sluitwerk +vervang. reservering"/>
    <m/>
    <n v="14.4"/>
    <s v="m2"/>
    <n v="2017"/>
    <n v="10"/>
    <n v="16"/>
    <n v="230.4"/>
    <n v="0"/>
    <n v="0"/>
    <n v="0"/>
    <n v="0"/>
    <n v="0"/>
    <n v="0"/>
    <n v="0"/>
    <n v="230.4"/>
    <n v="0"/>
    <n v="0"/>
    <n v="0"/>
    <n v="0"/>
    <n v="0"/>
    <n v="0"/>
    <n v="0"/>
    <n v="0"/>
    <m/>
    <m/>
  </r>
  <r>
    <x v="1"/>
    <s v="H"/>
    <m/>
    <x v="15"/>
    <s v="Vervangen kozijn overige houtsoorten "/>
    <m/>
    <n v="27.8"/>
    <s v="m2"/>
    <n v="2037"/>
    <n v="50"/>
    <n v="472"/>
    <n v="13121.6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H"/>
    <s v="Aanbouw achterzijde kerk"/>
    <x v="15"/>
    <s v="Inspectie + herstel gebreken diverse loodaansluitingen"/>
    <m/>
    <n v="27.8"/>
    <s v="m2"/>
    <n v="2012"/>
    <n v="5"/>
    <n v="8"/>
    <n v="222.4"/>
    <n v="0"/>
    <n v="0"/>
    <n v="222.4"/>
    <n v="0"/>
    <n v="0"/>
    <n v="0"/>
    <n v="0"/>
    <n v="222.4"/>
    <n v="0"/>
    <n v="0"/>
    <n v="0"/>
    <n v="0"/>
    <n v="222.4"/>
    <n v="0"/>
    <n v="0"/>
    <n v="0"/>
    <m/>
    <m/>
  </r>
  <r>
    <x v="1"/>
    <s v="H"/>
    <s v="Aanbouw achterzijde kerk"/>
    <x v="15"/>
    <s v="Onderhoud hang en sluitwerk + vervang reservering"/>
    <m/>
    <n v="27.8"/>
    <s v="m2"/>
    <n v="2017"/>
    <n v="10"/>
    <n v="16"/>
    <n v="444.8"/>
    <n v="0"/>
    <n v="0"/>
    <n v="0"/>
    <n v="0"/>
    <n v="0"/>
    <n v="0"/>
    <n v="0"/>
    <n v="444.8"/>
    <n v="0"/>
    <n v="0"/>
    <n v="0"/>
    <n v="0"/>
    <n v="0"/>
    <n v="0"/>
    <n v="0"/>
    <n v="0"/>
    <m/>
    <m/>
  </r>
  <r>
    <x v="1"/>
    <s v="H"/>
    <s v="Aanbouw achterzijde kerk"/>
    <x v="18"/>
    <s v="Vervangen deur (stelpost)"/>
    <m/>
    <n v="6"/>
    <s v="st"/>
    <n v="2037"/>
    <n v="50"/>
    <n v="529"/>
    <n v="3174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H"/>
    <m/>
    <x v="18"/>
    <s v="Inspectie plus herstel van gebreken en klein onderhoud"/>
    <m/>
    <n v="6"/>
    <s v="st"/>
    <n v="2017"/>
    <n v="10"/>
    <n v="29"/>
    <n v="174"/>
    <n v="0"/>
    <n v="0"/>
    <n v="0"/>
    <n v="0"/>
    <n v="0"/>
    <n v="0"/>
    <n v="0"/>
    <n v="174"/>
    <n v="0"/>
    <n v="0"/>
    <n v="0"/>
    <n v="0"/>
    <n v="0"/>
    <n v="0"/>
    <n v="0"/>
    <n v="0"/>
    <m/>
    <m/>
  </r>
  <r>
    <x v="1"/>
    <s v="H"/>
    <m/>
    <x v="18"/>
    <s v="Vervangen deur (stelpost)"/>
    <m/>
    <n v="3"/>
    <s v="st"/>
    <n v="2037"/>
    <n v="50"/>
    <n v="529"/>
    <n v="1587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H"/>
    <s v="Aanbouw achterzijde kerk"/>
    <x v="18"/>
    <s v="Inspectie plus herstel van gebreken en klein onderhoud"/>
    <m/>
    <n v="3"/>
    <s v="st"/>
    <n v="2017"/>
    <n v="10"/>
    <n v="29"/>
    <n v="87"/>
    <n v="0"/>
    <n v="0"/>
    <n v="0"/>
    <n v="0"/>
    <n v="0"/>
    <n v="0"/>
    <n v="0"/>
    <n v="87"/>
    <n v="0"/>
    <n v="0"/>
    <n v="0"/>
    <n v="0"/>
    <n v="0"/>
    <n v="0"/>
    <n v="0"/>
    <n v="0"/>
    <m/>
    <m/>
  </r>
  <r>
    <x v="1"/>
    <s v="H"/>
    <s v="Aanbouw achterzijde kerk"/>
    <x v="19"/>
    <s v="Vervangen deurdranger buitendeuren"/>
    <m/>
    <n v="1"/>
    <s v="st"/>
    <n v="2023"/>
    <n v="18"/>
    <n v="287"/>
    <n v="287"/>
    <n v="0"/>
    <n v="0"/>
    <n v="0"/>
    <n v="0"/>
    <n v="0"/>
    <n v="0"/>
    <n v="0"/>
    <n v="0"/>
    <n v="0"/>
    <n v="0"/>
    <n v="0"/>
    <n v="0"/>
    <n v="0"/>
    <n v="287"/>
    <n v="0"/>
    <n v="0"/>
    <m/>
    <m/>
  </r>
  <r>
    <x v="1"/>
    <s v="H"/>
    <m/>
    <x v="19"/>
    <s v="Afstellen deurdranger "/>
    <m/>
    <n v="1"/>
    <s v="st"/>
    <n v="2011"/>
    <n v="3"/>
    <n v="24"/>
    <n v="24"/>
    <n v="0"/>
    <n v="24"/>
    <n v="0"/>
    <n v="0"/>
    <n v="24"/>
    <n v="0"/>
    <n v="0"/>
    <n v="24"/>
    <n v="0"/>
    <n v="0"/>
    <n v="24"/>
    <n v="0"/>
    <n v="0"/>
    <n v="24"/>
    <n v="0"/>
    <n v="0"/>
    <m/>
    <m/>
  </r>
  <r>
    <x v="2"/>
    <s v="H"/>
    <m/>
    <x v="20"/>
    <s v="Vervangen blankglas dubbel"/>
    <m/>
    <n v="20.399999999999999"/>
    <s v="m2"/>
    <n v="2037"/>
    <n v="50"/>
    <n v="176"/>
    <n v="3590.3999999999996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H"/>
    <m/>
    <x v="20"/>
    <s v="Vervangen lekke beglazing"/>
    <s v="(hoeveelheid is aanname)"/>
    <n v="2.04"/>
    <s v="m2"/>
    <n v="2012"/>
    <n v="5"/>
    <n v="176"/>
    <n v="359.04"/>
    <n v="0"/>
    <n v="0"/>
    <n v="359.04"/>
    <n v="0"/>
    <n v="0"/>
    <n v="0"/>
    <n v="0"/>
    <n v="359.04"/>
    <n v="0"/>
    <n v="0"/>
    <n v="0"/>
    <n v="0"/>
    <n v="359.04"/>
    <n v="0"/>
    <n v="0"/>
    <n v="0"/>
    <m/>
    <m/>
  </r>
  <r>
    <x v="2"/>
    <s v="H"/>
    <m/>
    <x v="21"/>
    <s v="Vervangen glas-in-lood compleet"/>
    <m/>
    <n v="75.599999999999994"/>
    <s v="m2"/>
    <n v="2037"/>
    <n v="50"/>
    <n v="116"/>
    <n v="8769.5999999999985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H"/>
    <m/>
    <x v="22"/>
    <s v="Herstellen"/>
    <s v="Ontbrekende delen"/>
    <n v="1"/>
    <s v="pst"/>
    <n v="2010"/>
    <n v="0"/>
    <n v="893"/>
    <n v="893"/>
    <n v="893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22"/>
    <s v="Vervangen dakpan keramisch"/>
    <m/>
    <n v="609"/>
    <s v="m2"/>
    <n v="2037"/>
    <n v="50"/>
    <n v="76"/>
    <n v="46284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22"/>
    <s v="Regulier herstel van breuk"/>
    <m/>
    <n v="6.09"/>
    <s v="m2"/>
    <n v="2011"/>
    <n v="1"/>
    <n v="76"/>
    <n v="462.84"/>
    <n v="0"/>
    <n v="462.84"/>
    <n v="462.84"/>
    <n v="462.84"/>
    <n v="462.84"/>
    <n v="462.84"/>
    <n v="462.84"/>
    <n v="462.84"/>
    <n v="462.84"/>
    <n v="462.84"/>
    <n v="462.84"/>
    <n v="462.84"/>
    <n v="462.84"/>
    <n v="462.84"/>
    <n v="462.84"/>
    <n v="462.84"/>
    <m/>
    <m/>
  </r>
  <r>
    <x v="3"/>
    <m/>
    <m/>
    <x v="22"/>
    <s v="Reinigen pannendak, verwijderen alg en mos "/>
    <m/>
    <n v="609"/>
    <s v="m2"/>
    <n v="2017"/>
    <n v="10"/>
    <n v="4"/>
    <n v="2436"/>
    <n v="0"/>
    <n v="0"/>
    <n v="0"/>
    <n v="0"/>
    <n v="0"/>
    <n v="0"/>
    <n v="0"/>
    <n v="2436"/>
    <n v="0"/>
    <n v="0"/>
    <n v="0"/>
    <n v="0"/>
    <n v="0"/>
    <n v="0"/>
    <n v="0"/>
    <n v="0"/>
    <m/>
    <m/>
  </r>
  <r>
    <x v="3"/>
    <m/>
    <m/>
    <x v="22"/>
    <s v="Vervangen dakpan keramisch"/>
    <m/>
    <n v="125.28"/>
    <s v="m2"/>
    <n v="2057"/>
    <n v="50"/>
    <n v="76"/>
    <n v="9521.2800000000007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s v="Aanbouw achterzijde kerk"/>
    <x v="22"/>
    <s v="Regulier herstel van breuk"/>
    <m/>
    <n v="1.25"/>
    <s v="m2"/>
    <n v="2012"/>
    <n v="2"/>
    <n v="76.959999999999994"/>
    <n v="96.199999999999989"/>
    <n v="0"/>
    <n v="0"/>
    <n v="96.199999999999989"/>
    <n v="0"/>
    <n v="96.199999999999989"/>
    <n v="0"/>
    <n v="96.199999999999989"/>
    <n v="0"/>
    <n v="96.199999999999989"/>
    <n v="0"/>
    <n v="96.199999999999989"/>
    <n v="0"/>
    <n v="96.199999999999989"/>
    <n v="0"/>
    <n v="96.199999999999989"/>
    <n v="0"/>
    <m/>
    <m/>
  </r>
  <r>
    <x v="3"/>
    <m/>
    <s v="Aanbouw achterzijde kerk"/>
    <x v="22"/>
    <s v="Reinigen pannendak. verwijderenalg en mos"/>
    <m/>
    <n v="125.28"/>
    <s v="m2"/>
    <n v="2017"/>
    <n v="10"/>
    <n v="4"/>
    <n v="501.12"/>
    <n v="0"/>
    <n v="0"/>
    <n v="0"/>
    <n v="0"/>
    <n v="0"/>
    <n v="0"/>
    <n v="0"/>
    <n v="501.12"/>
    <n v="0"/>
    <n v="0"/>
    <n v="0"/>
    <n v="0"/>
    <n v="0"/>
    <n v="0"/>
    <n v="0"/>
    <n v="0"/>
    <m/>
    <m/>
  </r>
  <r>
    <x v="3"/>
    <m/>
    <s v="Aanbouw achterzijde kerk"/>
    <x v="23"/>
    <s v="Vervangen vorsten keramisch + aansmeren"/>
    <m/>
    <n v="29"/>
    <s v="m1"/>
    <n v="2037"/>
    <n v="50"/>
    <n v="72"/>
    <n v="2088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23"/>
    <s v="Vervangen vorsten keramisch + aansmeren"/>
    <m/>
    <n v="19"/>
    <s v="m1"/>
    <n v="2057"/>
    <n v="50"/>
    <n v="72"/>
    <n v="1368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s v="Aanbouw achterzijde kerk"/>
    <x v="24"/>
    <s v="Vervangen dakbed. bitumen"/>
    <m/>
    <n v="15.7"/>
    <s v="m2"/>
    <n v="2032"/>
    <n v="32"/>
    <n v="85"/>
    <n v="1334.5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24"/>
    <s v="Aanbrengen nieuwe laag dakbed.Bitumen"/>
    <m/>
    <n v="15.7"/>
    <s v="m2"/>
    <n v="2016"/>
    <n v="16"/>
    <n v="41"/>
    <n v="643.69999999999993"/>
    <n v="0"/>
    <n v="0"/>
    <n v="0"/>
    <n v="0"/>
    <n v="0"/>
    <n v="0"/>
    <n v="643.69999999999993"/>
    <n v="0"/>
    <n v="0"/>
    <n v="0"/>
    <n v="0"/>
    <n v="0"/>
    <n v="0"/>
    <n v="0"/>
    <n v="0"/>
    <n v="0"/>
    <m/>
    <m/>
  </r>
  <r>
    <x v="3"/>
    <m/>
    <m/>
    <x v="24"/>
    <s v="Reinigen gehele dakvlak."/>
    <m/>
    <n v="15.7"/>
    <s v="m2"/>
    <n v="2012"/>
    <n v="4"/>
    <n v="1"/>
    <n v="15.7"/>
    <n v="0"/>
    <n v="0"/>
    <n v="15.7"/>
    <n v="0"/>
    <n v="0"/>
    <n v="0"/>
    <n v="15.7"/>
    <n v="0"/>
    <n v="0"/>
    <n v="0"/>
    <n v="15.7"/>
    <n v="0"/>
    <n v="0"/>
    <n v="0"/>
    <n v="15.7"/>
    <n v="0"/>
    <m/>
    <m/>
  </r>
  <r>
    <x v="3"/>
    <m/>
    <m/>
    <x v="25"/>
    <s v="Vervangen dakbedekking shinglesbitumen"/>
    <m/>
    <n v="12.75"/>
    <s v="m2"/>
    <n v="2024"/>
    <n v="24"/>
    <n v="85"/>
    <n v="1083.75"/>
    <n v="0"/>
    <n v="0"/>
    <n v="0"/>
    <n v="0"/>
    <n v="0"/>
    <n v="0"/>
    <n v="0"/>
    <n v="0"/>
    <n v="0"/>
    <n v="0"/>
    <n v="0"/>
    <n v="0"/>
    <n v="0"/>
    <n v="0"/>
    <n v="1083.75"/>
    <n v="0"/>
    <m/>
    <m/>
  </r>
  <r>
    <x v="3"/>
    <m/>
    <m/>
    <x v="26"/>
    <s v="Vervangen randslrook bitumineus "/>
    <m/>
    <n v="14"/>
    <s v="m1"/>
    <n v="2016"/>
    <n v="16"/>
    <m/>
    <m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27"/>
    <s v="Vervangen leien leisteen"/>
    <m/>
    <n v="17.399999999999999"/>
    <s v="m2"/>
    <n v="2048"/>
    <n v="60"/>
    <n v="333"/>
    <n v="5794.2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27"/>
    <s v="Verdekken leien leisteen"/>
    <m/>
    <n v="1.74"/>
    <s v="m2"/>
    <n v="2018"/>
    <n v="30"/>
    <n v="176"/>
    <n v="306.24"/>
    <n v="0"/>
    <n v="0"/>
    <n v="0"/>
    <n v="0"/>
    <n v="0"/>
    <n v="0"/>
    <n v="0"/>
    <n v="0"/>
    <n v="306.24"/>
    <n v="0"/>
    <n v="0"/>
    <n v="0"/>
    <n v="0"/>
    <n v="0"/>
    <n v="0"/>
    <n v="0"/>
    <m/>
    <m/>
  </r>
  <r>
    <x v="3"/>
    <m/>
    <m/>
    <x v="27"/>
    <s v="Vervangen breuk herstel gebreken"/>
    <s v="diverse lood"/>
    <n v="1.74"/>
    <s v="m2"/>
    <n v="2018"/>
    <n v="10"/>
    <n v="333"/>
    <n v="579.41999999999996"/>
    <n v="0"/>
    <n v="0"/>
    <n v="0"/>
    <n v="0"/>
    <n v="0"/>
    <n v="0"/>
    <n v="0"/>
    <n v="0"/>
    <n v="579.41999999999996"/>
    <n v="0"/>
    <n v="0"/>
    <n v="0"/>
    <n v="0"/>
    <n v="0"/>
    <n v="0"/>
    <n v="0"/>
    <m/>
    <m/>
  </r>
  <r>
    <x v="3"/>
    <m/>
    <m/>
    <x v="28"/>
    <s v="Herstellen"/>
    <s v="Aantasting"/>
    <n v="1"/>
    <s v="pst"/>
    <n v="2010"/>
    <n v="0"/>
    <n v="2380"/>
    <n v="2380"/>
    <n v="238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28"/>
    <s v="Vervangen dakbeschot"/>
    <m/>
    <n v="1"/>
    <s v="pst"/>
    <n v="3037"/>
    <n v="50"/>
    <n v="28560"/>
    <n v="2856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29"/>
    <s v="Vervangen dakraam Veluxcompleet"/>
    <m/>
    <n v="3"/>
    <s v="st"/>
    <n v="3037"/>
    <n v="50"/>
    <n v="1180"/>
    <n v="354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s v="Aanbouw achterzijde kerk"/>
    <x v="29"/>
    <s v="Vervangen venster+beglazing"/>
    <m/>
    <n v="3"/>
    <s v="st"/>
    <n v="2012"/>
    <n v="25"/>
    <n v="448"/>
    <n v="1344"/>
    <n v="0"/>
    <n v="0"/>
    <n v="1344"/>
    <n v="0"/>
    <n v="0"/>
    <n v="0"/>
    <n v="0"/>
    <n v="0"/>
    <n v="0"/>
    <n v="0"/>
    <n v="0"/>
    <n v="0"/>
    <n v="0"/>
    <n v="0"/>
    <n v="0"/>
    <n v="0"/>
    <m/>
    <m/>
  </r>
  <r>
    <x v="3"/>
    <m/>
    <s v="Aanbouw achterzijde kerk"/>
    <x v="30"/>
    <s v="Vervangen gootbekleding zink"/>
    <m/>
    <n v="102.3"/>
    <s v="m1"/>
    <n v="2024"/>
    <n v="24"/>
    <n v="146"/>
    <n v="14935.8"/>
    <n v="0"/>
    <n v="0"/>
    <n v="0"/>
    <n v="0"/>
    <n v="0"/>
    <n v="0"/>
    <n v="0"/>
    <n v="0"/>
    <n v="0"/>
    <n v="0"/>
    <n v="0"/>
    <n v="0"/>
    <n v="0"/>
    <n v="0"/>
    <n v="14935.8"/>
    <n v="0"/>
    <m/>
    <m/>
  </r>
  <r>
    <x v="3"/>
    <m/>
    <m/>
    <x v="31"/>
    <s v="Reinigen goot zink "/>
    <m/>
    <n v="102.3"/>
    <s v="m1"/>
    <n v="2011"/>
    <n v="0"/>
    <n v="9"/>
    <n v="920.69999999999993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32"/>
    <s v="Vervangen overstek zachthout "/>
    <m/>
    <n v="12.66"/>
    <s v="m2"/>
    <n v="2037"/>
    <n v="50"/>
    <n v="194"/>
    <n v="2456.04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33"/>
    <s v="Herstel gebreken en bevestingen"/>
    <m/>
    <n v="1.27"/>
    <s v="m2"/>
    <n v="2017"/>
    <n v="10"/>
    <n v="97"/>
    <n v="123.19"/>
    <n v="0"/>
    <n v="0"/>
    <n v="0"/>
    <n v="0"/>
    <n v="0"/>
    <n v="0"/>
    <n v="0"/>
    <n v="123.19"/>
    <n v="0"/>
    <n v="0"/>
    <n v="0"/>
    <n v="0"/>
    <n v="0"/>
    <n v="0"/>
    <n v="0"/>
    <n v="0"/>
    <m/>
    <m/>
  </r>
  <r>
    <x v="3"/>
    <m/>
    <m/>
    <x v="34"/>
    <s v="Vervangen boeiboord hout"/>
    <m/>
    <n v="9.84"/>
    <s v="m2"/>
    <n v="2037"/>
    <n v="50"/>
    <n v="209"/>
    <n v="2056.56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35"/>
    <s v="Vervangen dakbedekking zink"/>
    <m/>
    <n v="1"/>
    <s v="m2"/>
    <n v="2024"/>
    <n v="24"/>
    <n v="167"/>
    <n v="167"/>
    <n v="0"/>
    <n v="0"/>
    <n v="0"/>
    <n v="0"/>
    <n v="0"/>
    <n v="0"/>
    <n v="0"/>
    <n v="0"/>
    <n v="0"/>
    <n v="0"/>
    <n v="0"/>
    <n v="0"/>
    <n v="0"/>
    <n v="0"/>
    <n v="167"/>
    <n v="0"/>
    <m/>
    <m/>
  </r>
  <r>
    <x v="3"/>
    <m/>
    <m/>
    <x v="36"/>
    <s v="Vervangen dakrandafwerking zink "/>
    <m/>
    <n v="3.8"/>
    <s v="m1"/>
    <n v="2032"/>
    <n v="32"/>
    <n v="54"/>
    <n v="205.2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37"/>
    <s v="Herstellen"/>
    <s v="Beschadigingen"/>
    <n v="1"/>
    <s v="pst"/>
    <n v="2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37"/>
    <s v="Vervangen loodslabbe / loket"/>
    <m/>
    <n v="20.399999999999999"/>
    <m/>
    <n v="2037"/>
    <n v="48"/>
    <n v="229"/>
    <n v="4671.5999999999995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m/>
    <m/>
    <x v="38"/>
    <s v="Herstel gebreken, scheurvorming en bevestiging"/>
    <m/>
    <n v="2.04"/>
    <m/>
    <n v="2021"/>
    <n v="16"/>
    <n v="229"/>
    <n v="467.16"/>
    <n v="0"/>
    <n v="0"/>
    <n v="0"/>
    <n v="0"/>
    <n v="0"/>
    <n v="0"/>
    <n v="0"/>
    <n v="0"/>
    <n v="0"/>
    <n v="0"/>
    <n v="0"/>
    <n v="467.16"/>
    <n v="0"/>
    <n v="0"/>
    <n v="0"/>
    <n v="0"/>
    <m/>
    <m/>
  </r>
  <r>
    <x v="4"/>
    <m/>
    <s v="Grote schoorsteen achterzijde."/>
    <x v="39"/>
    <s v="Schoorsteenplaat beton vervangen"/>
    <m/>
    <n v="1"/>
    <s v="m2"/>
    <n v="2037"/>
    <n v="48"/>
    <n v="529"/>
    <n v="529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m/>
    <s v="Grote schoorsteen achterzijde."/>
    <x v="39"/>
    <s v="Inspectie plus herstel gebrekenbetonplaat"/>
    <m/>
    <n v="1"/>
    <s v="pst"/>
    <n v="2013"/>
    <n v="24"/>
    <n v="176"/>
    <n v="176"/>
    <n v="0"/>
    <n v="0"/>
    <n v="0"/>
    <n v="176"/>
    <n v="0"/>
    <n v="0"/>
    <n v="0"/>
    <n v="0"/>
    <n v="0"/>
    <n v="0"/>
    <n v="0"/>
    <n v="0"/>
    <n v="0"/>
    <n v="0"/>
    <n v="0"/>
    <n v="0"/>
    <m/>
    <m/>
  </r>
  <r>
    <x v="4"/>
    <m/>
    <s v="Grote schoorsteen achterzijde."/>
    <x v="39"/>
    <s v="Metselwerk compleet vervangen"/>
    <m/>
    <n v="15"/>
    <s v="m2"/>
    <n v="2037"/>
    <n v="48"/>
    <n v="176"/>
    <n v="264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m/>
    <s v="Grote schoorsteen achterzijde."/>
    <x v="39"/>
    <s v="Hydrofoberen afdekplaat beton enmetselwerk"/>
    <m/>
    <n v="16"/>
    <s v="m2"/>
    <n v="2013"/>
    <n v="12"/>
    <n v="32"/>
    <n v="512"/>
    <n v="0"/>
    <n v="0"/>
    <n v="0"/>
    <n v="512"/>
    <n v="0"/>
    <n v="0"/>
    <n v="0"/>
    <n v="0"/>
    <n v="0"/>
    <n v="0"/>
    <n v="0"/>
    <n v="0"/>
    <n v="0"/>
    <n v="0"/>
    <n v="0"/>
    <n v="512"/>
    <m/>
    <m/>
  </r>
  <r>
    <x v="4"/>
    <m/>
    <s v="Grote schoorsteen achterzijde."/>
    <x v="39"/>
    <s v="Inspectie plus herstel gebrekenmetsel- en voegwerk"/>
    <m/>
    <n v="2"/>
    <s v="pst"/>
    <n v="2013"/>
    <n v="24"/>
    <n v="176"/>
    <n v="352"/>
    <n v="0"/>
    <n v="0"/>
    <n v="0"/>
    <n v="352"/>
    <n v="0"/>
    <n v="0"/>
    <n v="0"/>
    <n v="0"/>
    <n v="0"/>
    <n v="0"/>
    <n v="0"/>
    <n v="0"/>
    <n v="0"/>
    <n v="0"/>
    <n v="0"/>
    <n v="0"/>
    <m/>
    <m/>
  </r>
  <r>
    <x v="4"/>
    <m/>
    <s v="Grote schoorsteen achterzijde."/>
    <x v="39"/>
    <s v="Vervangen voegwerk. compleet"/>
    <m/>
    <n v="15"/>
    <s v="m2"/>
    <n v="2013"/>
    <n v="24"/>
    <n v="96"/>
    <n v="1440"/>
    <n v="0"/>
    <n v="0"/>
    <n v="0"/>
    <n v="1440"/>
    <n v="0"/>
    <n v="0"/>
    <n v="0"/>
    <n v="0"/>
    <n v="0"/>
    <n v="0"/>
    <n v="0"/>
    <n v="0"/>
    <n v="0"/>
    <n v="0"/>
    <n v="0"/>
    <n v="0"/>
    <m/>
    <m/>
  </r>
  <r>
    <x v="4"/>
    <m/>
    <s v="Grote schoorsteen achterzijde."/>
    <x v="39"/>
    <s v="Loodstroken in opgaandmetselwerk vervangen "/>
    <m/>
    <n v="4"/>
    <s v="m1"/>
    <n v="2013"/>
    <n v="24"/>
    <n v="76"/>
    <n v="304"/>
    <n v="0"/>
    <n v="0"/>
    <n v="0"/>
    <n v="304"/>
    <n v="0"/>
    <n v="0"/>
    <n v="0"/>
    <n v="0"/>
    <n v="0"/>
    <n v="0"/>
    <n v="0"/>
    <n v="0"/>
    <n v="0"/>
    <n v="0"/>
    <n v="0"/>
    <n v="0"/>
    <m/>
    <m/>
  </r>
  <r>
    <x v="4"/>
    <m/>
    <s v="Grote schoorsteen achterzijde."/>
    <x v="39"/>
    <s v="Inspectie plus herstel van gebrekenloodstroken"/>
    <m/>
    <n v="1"/>
    <s v="pst"/>
    <n v="2025"/>
    <n v="12"/>
    <n v="76"/>
    <n v="76"/>
    <n v="0"/>
    <n v="0"/>
    <n v="0"/>
    <n v="0"/>
    <n v="0"/>
    <n v="0"/>
    <n v="0"/>
    <n v="0"/>
    <n v="0"/>
    <n v="0"/>
    <n v="0"/>
    <n v="0"/>
    <n v="0"/>
    <n v="0"/>
    <n v="0"/>
    <n v="76"/>
    <m/>
    <m/>
  </r>
  <r>
    <x v="4"/>
    <m/>
    <s v="Grote schoorsteen achterzijde."/>
    <x v="39"/>
    <s v="Reinigen kanalen"/>
    <m/>
    <n v="1"/>
    <s v="pst"/>
    <n v="2011"/>
    <n v="2"/>
    <n v="166"/>
    <n v="166"/>
    <n v="0"/>
    <n v="166"/>
    <n v="0"/>
    <n v="166"/>
    <n v="0"/>
    <n v="166"/>
    <n v="0"/>
    <n v="166"/>
    <n v="0"/>
    <n v="166"/>
    <n v="0"/>
    <n v="166"/>
    <n v="0"/>
    <n v="166"/>
    <n v="0"/>
    <n v="166"/>
    <m/>
    <m/>
  </r>
  <r>
    <x v="5"/>
    <m/>
    <m/>
    <x v="40"/>
    <s v="Algemeen onderhoud kitwerk,reparatie kleine gebreken"/>
    <m/>
    <n v="9.84"/>
    <s v="m2"/>
    <n v="2012"/>
    <n v="5"/>
    <n v="9"/>
    <n v="88.56"/>
    <n v="0"/>
    <n v="0"/>
    <n v="88.56"/>
    <n v="0"/>
    <n v="0"/>
    <n v="0"/>
    <n v="0"/>
    <n v="88.56"/>
    <n v="0"/>
    <n v="0"/>
    <n v="0"/>
    <n v="0"/>
    <n v="88.56"/>
    <n v="0"/>
    <n v="0"/>
    <n v="0"/>
    <m/>
    <m/>
  </r>
  <r>
    <x v="5"/>
    <m/>
    <m/>
    <x v="41"/>
    <s v="Groot schilderwerk boeiboord hout dekkend "/>
    <m/>
    <n v="9.84"/>
    <s v="m2"/>
    <n v="2012"/>
    <n v="5"/>
    <n v="45"/>
    <n v="442.8"/>
    <n v="0"/>
    <n v="0"/>
    <n v="442.8"/>
    <n v="0"/>
    <n v="0"/>
    <n v="0"/>
    <n v="0"/>
    <n v="442.8"/>
    <n v="0"/>
    <n v="0"/>
    <n v="0"/>
    <n v="0"/>
    <n v="442.8"/>
    <n v="0"/>
    <n v="0"/>
    <n v="0"/>
    <m/>
    <m/>
  </r>
  <r>
    <x v="5"/>
    <m/>
    <m/>
    <x v="42"/>
    <s v="Groot schilderwerk deur hout"/>
    <m/>
    <n v="9"/>
    <s v="st"/>
    <n v="2012"/>
    <n v="5"/>
    <n v="110"/>
    <n v="990"/>
    <n v="0"/>
    <n v="0"/>
    <n v="990"/>
    <n v="0"/>
    <n v="0"/>
    <n v="0"/>
    <n v="0"/>
    <n v="990"/>
    <n v="0"/>
    <n v="0"/>
    <n v="0"/>
    <n v="0"/>
    <n v="990"/>
    <n v="0"/>
    <n v="0"/>
    <n v="0"/>
    <m/>
    <m/>
  </r>
  <r>
    <x v="5"/>
    <m/>
    <m/>
    <x v="43"/>
    <s v="Groot schilderwerk overstek houtdekkend"/>
    <m/>
    <n v="12.66"/>
    <s v="m2"/>
    <n v="2012"/>
    <n v="5"/>
    <n v="45"/>
    <n v="569.70000000000005"/>
    <n v="0"/>
    <n v="0"/>
    <n v="569.70000000000005"/>
    <n v="0"/>
    <n v="0"/>
    <n v="0"/>
    <n v="0"/>
    <n v="569.70000000000005"/>
    <n v="0"/>
    <n v="0"/>
    <n v="0"/>
    <n v="0"/>
    <n v="569.70000000000005"/>
    <n v="0"/>
    <n v="0"/>
    <n v="0"/>
    <m/>
    <m/>
  </r>
  <r>
    <x v="5"/>
    <m/>
    <m/>
    <x v="44"/>
    <s v="Algemeen onderhoud, reparatiedekkend kitwerk + kleine gebreken"/>
    <m/>
    <n v="42.2"/>
    <s v="m2"/>
    <n v="2012"/>
    <n v="5"/>
    <n v="9"/>
    <n v="379.8"/>
    <n v="0"/>
    <n v="0"/>
    <n v="379.8"/>
    <n v="0"/>
    <n v="0"/>
    <n v="0"/>
    <n v="0"/>
    <n v="379.8"/>
    <n v="0"/>
    <n v="0"/>
    <n v="0"/>
    <n v="0"/>
    <n v="379.8"/>
    <n v="0"/>
    <n v="0"/>
    <n v="0"/>
    <m/>
    <m/>
  </r>
  <r>
    <x v="5"/>
    <m/>
    <m/>
    <x v="44"/>
    <s v="Groot schilderwerk koz.&amp;raam hout "/>
    <m/>
    <n v="42.2"/>
    <s v="m2"/>
    <n v="2012"/>
    <n v="5"/>
    <n v="45"/>
    <n v="1899.0000000000002"/>
    <n v="0"/>
    <n v="0"/>
    <n v="1899.0000000000002"/>
    <n v="0"/>
    <n v="0"/>
    <n v="0"/>
    <n v="0"/>
    <n v="1899.0000000000002"/>
    <n v="0"/>
    <n v="0"/>
    <n v="0"/>
    <n v="0"/>
    <n v="1899.0000000000002"/>
    <n v="0"/>
    <n v="0"/>
    <n v="0"/>
    <m/>
    <m/>
  </r>
  <r>
    <x v="5"/>
    <m/>
    <m/>
    <x v="45"/>
    <s v="Liggende delen extra behandelen i.v.m. cyclus 5 jaar"/>
    <m/>
    <n v="42.2"/>
    <s v="m2"/>
    <n v="2012"/>
    <n v="5"/>
    <n v="9"/>
    <n v="379.8"/>
    <n v="0"/>
    <n v="0"/>
    <n v="379.8"/>
    <n v="0"/>
    <n v="0"/>
    <n v="0"/>
    <n v="0"/>
    <n v="379.8"/>
    <n v="0"/>
    <n v="0"/>
    <n v="0"/>
    <n v="0"/>
    <n v="379.8"/>
    <n v="0"/>
    <n v="0"/>
    <n v="0"/>
    <m/>
    <m/>
  </r>
  <r>
    <x v="6"/>
    <m/>
    <m/>
    <x v="46"/>
    <s v="Periodiek onderhoud"/>
    <m/>
    <n v="1"/>
    <s v="pst"/>
    <n v="2011"/>
    <n v="12"/>
    <n v="1904"/>
    <n v="1904"/>
    <n v="0"/>
    <n v="1904"/>
    <n v="0"/>
    <n v="0"/>
    <n v="0"/>
    <n v="0"/>
    <n v="0"/>
    <n v="0"/>
    <n v="0"/>
    <n v="0"/>
    <n v="0"/>
    <n v="0"/>
    <n v="0"/>
    <n v="1904"/>
    <n v="0"/>
    <n v="0"/>
    <m/>
    <m/>
  </r>
  <r>
    <x v="7"/>
    <m/>
    <m/>
    <x v="47"/>
    <s v="Gehele vloer afwerking vervangen"/>
    <m/>
    <n v="327"/>
    <s v="m2"/>
    <n v="2023"/>
    <n v="36"/>
    <n v="118"/>
    <n v="38586"/>
    <n v="0"/>
    <n v="0"/>
    <n v="0"/>
    <n v="0"/>
    <n v="0"/>
    <n v="0"/>
    <n v="0"/>
    <n v="0"/>
    <n v="0"/>
    <n v="0"/>
    <n v="0"/>
    <n v="0"/>
    <n v="0"/>
    <n v="38586"/>
    <n v="0"/>
    <n v="0"/>
    <m/>
    <m/>
  </r>
  <r>
    <x v="7"/>
    <m/>
    <m/>
    <x v="47"/>
    <s v="Incidenteel herstellen gebreken aanvloer"/>
    <m/>
    <n v="16.350000000000001"/>
    <s v="m2"/>
    <n v="2011"/>
    <n v="6"/>
    <n v="118"/>
    <n v="1929.3000000000002"/>
    <n v="0"/>
    <n v="1929.3000000000002"/>
    <n v="0"/>
    <n v="0"/>
    <n v="0"/>
    <n v="0"/>
    <n v="0"/>
    <n v="1929.3000000000002"/>
    <n v="0"/>
    <n v="0"/>
    <n v="0"/>
    <n v="0"/>
    <n v="0"/>
    <n v="1929.3000000000002"/>
    <n v="0"/>
    <n v="0"/>
    <m/>
    <m/>
  </r>
  <r>
    <x v="7"/>
    <m/>
    <m/>
    <x v="47"/>
    <s v="Vervangen voegwerk / dilitaties"/>
    <m/>
    <n v="163.5"/>
    <s v="m2"/>
    <n v="2041"/>
    <n v="18"/>
    <n v="58"/>
    <n v="9483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m/>
    <m/>
    <x v="48"/>
    <s v="Vervangen tapijt"/>
    <m/>
    <n v="206"/>
    <s v="m2"/>
    <n v="2023"/>
    <n v="12"/>
    <n v="31"/>
    <n v="6386"/>
    <n v="0"/>
    <n v="0"/>
    <n v="0"/>
    <n v="0"/>
    <n v="0"/>
    <n v="0"/>
    <n v="0"/>
    <n v="0"/>
    <n v="0"/>
    <n v="0"/>
    <n v="0"/>
    <n v="0"/>
    <n v="0"/>
    <n v="6386"/>
    <n v="0"/>
    <n v="0"/>
    <m/>
    <m/>
  </r>
  <r>
    <x v="7"/>
    <m/>
    <m/>
    <x v="49"/>
    <s v="Vervangen coralmat "/>
    <m/>
    <n v="10"/>
    <s v="m2"/>
    <n v="2017"/>
    <n v="6"/>
    <n v="104"/>
    <n v="1040"/>
    <n v="0"/>
    <n v="0"/>
    <n v="0"/>
    <n v="0"/>
    <n v="0"/>
    <n v="0"/>
    <n v="0"/>
    <n v="1040"/>
    <n v="0"/>
    <n v="0"/>
    <n v="0"/>
    <n v="0"/>
    <n v="0"/>
    <n v="1040"/>
    <n v="0"/>
    <n v="0"/>
    <m/>
    <m/>
  </r>
  <r>
    <x v="8"/>
    <m/>
    <m/>
    <x v="50"/>
    <s v="Vervangen systeemplafond"/>
    <m/>
    <n v="92"/>
    <s v="m2"/>
    <n v="2035"/>
    <n v="48"/>
    <n v="76"/>
    <n v="6992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8"/>
    <m/>
    <m/>
    <x v="51"/>
    <s v=" Inspectie plus herstel van gebreken"/>
    <m/>
    <n v="46"/>
    <s v="m2"/>
    <n v="2011"/>
    <n v="4"/>
    <n v="2"/>
    <n v="92"/>
    <n v="0"/>
    <n v="92"/>
    <n v="0"/>
    <n v="0"/>
    <n v="0"/>
    <n v="92"/>
    <n v="0"/>
    <n v="0"/>
    <n v="0"/>
    <n v="92"/>
    <n v="0"/>
    <n v="0"/>
    <n v="0"/>
    <n v="92"/>
    <n v="0"/>
    <n v="0"/>
    <m/>
    <m/>
  </r>
  <r>
    <x v="9"/>
    <m/>
    <m/>
    <x v="52"/>
    <s v="Vervangen binnendeur met glas"/>
    <m/>
    <n v="1"/>
    <s v="st"/>
    <n v="2035"/>
    <n v="48"/>
    <n v="444"/>
    <n v="444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9"/>
    <m/>
    <m/>
    <x v="52"/>
    <s v="Vervangen hang en sluitwerk"/>
    <m/>
    <n v="1"/>
    <s v="st"/>
    <n v="2011"/>
    <n v="24"/>
    <n v="166"/>
    <n v="166"/>
    <n v="0"/>
    <n v="166"/>
    <n v="0"/>
    <n v="0"/>
    <n v="0"/>
    <n v="0"/>
    <n v="0"/>
    <n v="0"/>
    <n v="0"/>
    <n v="0"/>
    <n v="0"/>
    <n v="0"/>
    <n v="0"/>
    <n v="0"/>
    <n v="0"/>
    <n v="0"/>
    <m/>
    <m/>
  </r>
  <r>
    <x v="9"/>
    <m/>
    <m/>
    <x v="52"/>
    <s v="Inspectie plus herstel gebreken hang en sluitwerk"/>
    <m/>
    <n v="1"/>
    <s v="st"/>
    <n v="2017"/>
    <n v="6"/>
    <n v="17"/>
    <n v="17"/>
    <n v="0"/>
    <n v="0"/>
    <n v="0"/>
    <n v="0"/>
    <n v="0"/>
    <n v="0"/>
    <n v="0"/>
    <n v="17"/>
    <n v="0"/>
    <n v="0"/>
    <n v="0"/>
    <n v="0"/>
    <n v="0"/>
    <n v="17"/>
    <n v="0"/>
    <n v="0"/>
    <m/>
    <m/>
  </r>
  <r>
    <x v="9"/>
    <m/>
    <m/>
    <x v="53"/>
    <s v="Vervangen binnendeur"/>
    <m/>
    <n v="15"/>
    <s v="st"/>
    <n v="2035"/>
    <n v="48"/>
    <n v="361"/>
    <n v="5415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9"/>
    <m/>
    <m/>
    <x v="53"/>
    <s v="Vervangen hang en sluitwerk "/>
    <m/>
    <n v="15"/>
    <s v="st"/>
    <n v="2011"/>
    <n v="24"/>
    <n v="166"/>
    <n v="2490"/>
    <n v="0"/>
    <n v="2490"/>
    <n v="0"/>
    <n v="0"/>
    <n v="0"/>
    <n v="0"/>
    <n v="0"/>
    <n v="0"/>
    <n v="0"/>
    <n v="0"/>
    <n v="0"/>
    <n v="0"/>
    <n v="0"/>
    <n v="0"/>
    <n v="0"/>
    <n v="0"/>
    <m/>
    <m/>
  </r>
  <r>
    <x v="9"/>
    <m/>
    <m/>
    <x v="54"/>
    <s v="Inspectie plus herstel gebrekenhang en sluitwerk"/>
    <m/>
    <n v="15"/>
    <s v="st"/>
    <n v="2017"/>
    <n v="6"/>
    <n v="17"/>
    <n v="255"/>
    <n v="0"/>
    <n v="0"/>
    <n v="0"/>
    <n v="0"/>
    <n v="0"/>
    <n v="0"/>
    <n v="0"/>
    <n v="255"/>
    <n v="0"/>
    <n v="0"/>
    <n v="0"/>
    <n v="0"/>
    <n v="0"/>
    <n v="255"/>
    <n v="0"/>
    <n v="0"/>
    <m/>
    <m/>
  </r>
  <r>
    <x v="9"/>
    <m/>
    <m/>
    <x v="55"/>
    <s v="Vervangen deurdrangerbinnendeuren"/>
    <m/>
    <n v="4"/>
    <s v="st"/>
    <n v="2023"/>
    <n v="18"/>
    <n v="166"/>
    <n v="664"/>
    <n v="0"/>
    <n v="0"/>
    <n v="0"/>
    <n v="0"/>
    <n v="0"/>
    <n v="0"/>
    <n v="0"/>
    <n v="0"/>
    <n v="0"/>
    <n v="0"/>
    <n v="0"/>
    <n v="0"/>
    <n v="0"/>
    <n v="664"/>
    <n v="0"/>
    <n v="0"/>
    <m/>
    <m/>
  </r>
  <r>
    <x v="9"/>
    <m/>
    <m/>
    <x v="55"/>
    <s v="Bijstellen deurdranger binnendeuren"/>
    <m/>
    <n v="4"/>
    <s v="st"/>
    <n v="2011"/>
    <n v="3"/>
    <n v="17"/>
    <n v="68"/>
    <n v="0"/>
    <n v="68"/>
    <n v="0"/>
    <n v="0"/>
    <n v="68"/>
    <n v="0"/>
    <n v="0"/>
    <n v="68"/>
    <n v="0"/>
    <n v="0"/>
    <n v="68"/>
    <n v="0"/>
    <n v="0"/>
    <n v="68"/>
    <n v="0"/>
    <n v="0"/>
    <m/>
    <m/>
  </r>
  <r>
    <x v="10"/>
    <m/>
    <m/>
    <x v="56"/>
    <s v="Vervangen tapijt"/>
    <m/>
    <n v="24"/>
    <s v="m2"/>
    <n v="2023"/>
    <n v="12"/>
    <n v="31"/>
    <n v="744"/>
    <n v="0"/>
    <n v="0"/>
    <n v="0"/>
    <n v="0"/>
    <n v="0"/>
    <n v="0"/>
    <n v="0"/>
    <n v="0"/>
    <n v="0"/>
    <n v="0"/>
    <n v="0"/>
    <n v="0"/>
    <n v="0"/>
    <n v="744"/>
    <n v="0"/>
    <n v="0"/>
    <m/>
    <m/>
  </r>
  <r>
    <x v="11"/>
    <m/>
    <m/>
    <x v="57"/>
    <s v="Vervangen complete inrichting"/>
    <m/>
    <n v="1"/>
    <s v="st"/>
    <n v="2035"/>
    <n v="48"/>
    <n v="638"/>
    <n v="638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1"/>
    <m/>
    <m/>
    <x v="58"/>
    <s v="Vervangen tegelwerk"/>
    <m/>
    <n v="1"/>
    <s v="m2"/>
    <n v="2011"/>
    <n v="2"/>
    <n v="201"/>
    <n v="201"/>
    <n v="0"/>
    <n v="201"/>
    <n v="0"/>
    <n v="201"/>
    <n v="0"/>
    <n v="201"/>
    <n v="0"/>
    <n v="201"/>
    <n v="0"/>
    <n v="201"/>
    <n v="0"/>
    <n v="201"/>
    <n v="0"/>
    <n v="201"/>
    <n v="0"/>
    <n v="201"/>
    <m/>
    <m/>
  </r>
  <r>
    <x v="11"/>
    <m/>
    <m/>
    <x v="58"/>
    <s v="Vervangen wastafelkraan en/of mengkraan"/>
    <m/>
    <n v="1"/>
    <s v="st"/>
    <n v="2011"/>
    <n v="24"/>
    <n v="155"/>
    <n v="155"/>
    <n v="0"/>
    <n v="155"/>
    <n v="0"/>
    <n v="0"/>
    <n v="0"/>
    <n v="0"/>
    <n v="0"/>
    <n v="0"/>
    <n v="0"/>
    <n v="0"/>
    <n v="0"/>
    <n v="0"/>
    <n v="0"/>
    <n v="0"/>
    <n v="0"/>
    <n v="0"/>
    <m/>
    <m/>
  </r>
  <r>
    <x v="11"/>
    <m/>
    <m/>
    <x v="57"/>
    <s v="Kitwerk + herstel gebreken"/>
    <m/>
    <n v="1"/>
    <s v="st"/>
    <n v="2023"/>
    <n v="12"/>
    <n v="53"/>
    <n v="53"/>
    <n v="0"/>
    <n v="0"/>
    <n v="0"/>
    <n v="0"/>
    <n v="0"/>
    <n v="0"/>
    <n v="0"/>
    <n v="0"/>
    <n v="0"/>
    <n v="0"/>
    <n v="0"/>
    <n v="0"/>
    <n v="0"/>
    <n v="53"/>
    <n v="0"/>
    <n v="0"/>
    <m/>
    <m/>
  </r>
  <r>
    <x v="11"/>
    <m/>
    <m/>
    <x v="57"/>
    <s v="Voegwerk vervangen"/>
    <m/>
    <n v="1"/>
    <s v="m2"/>
    <n v="2023"/>
    <n v="12"/>
    <n v="53"/>
    <n v="53"/>
    <n v="0"/>
    <n v="0"/>
    <n v="0"/>
    <n v="0"/>
    <n v="0"/>
    <n v="0"/>
    <n v="0"/>
    <n v="0"/>
    <n v="0"/>
    <n v="0"/>
    <n v="0"/>
    <n v="0"/>
    <n v="0"/>
    <n v="53"/>
    <n v="0"/>
    <n v="0"/>
    <m/>
    <m/>
  </r>
  <r>
    <x v="12"/>
    <m/>
    <m/>
    <x v="59"/>
    <s v="Groot schilderwerk deur hout dekkend"/>
    <m/>
    <n v="5"/>
    <s v="st"/>
    <n v="2023"/>
    <n v="12"/>
    <n v="52"/>
    <n v="260"/>
    <n v="0"/>
    <n v="0"/>
    <n v="0"/>
    <n v="0"/>
    <n v="0"/>
    <n v="0"/>
    <n v="0"/>
    <n v="0"/>
    <n v="0"/>
    <n v="0"/>
    <n v="0"/>
    <n v="0"/>
    <n v="0"/>
    <n v="260"/>
    <n v="0"/>
    <n v="0"/>
    <m/>
    <m/>
  </r>
  <r>
    <x v="12"/>
    <m/>
    <m/>
    <x v="60"/>
    <s v="Groot schilderwerk hout dekkend"/>
    <m/>
    <n v="16.8"/>
    <s v="m2"/>
    <n v="2023"/>
    <n v="12"/>
    <n v="52"/>
    <n v="873.6"/>
    <n v="0"/>
    <n v="0"/>
    <n v="0"/>
    <n v="0"/>
    <n v="0"/>
    <n v="0"/>
    <n v="0"/>
    <n v="0"/>
    <n v="0"/>
    <n v="0"/>
    <n v="0"/>
    <n v="0"/>
    <n v="0"/>
    <n v="873.6"/>
    <n v="0"/>
    <n v="0"/>
    <m/>
    <m/>
  </r>
  <r>
    <x v="12"/>
    <m/>
    <m/>
    <x v="61"/>
    <s v="Groot schilderwerk hout dekkend"/>
    <m/>
    <n v="1"/>
    <s v="pst"/>
    <n v="2023"/>
    <n v="12"/>
    <n v="2916"/>
    <n v="2916"/>
    <n v="0"/>
    <n v="0"/>
    <n v="0"/>
    <n v="0"/>
    <n v="0"/>
    <n v="0"/>
    <n v="0"/>
    <n v="0"/>
    <n v="0"/>
    <n v="0"/>
    <n v="0"/>
    <n v="0"/>
    <n v="0"/>
    <n v="2916"/>
    <n v="0"/>
    <n v="0"/>
    <m/>
    <m/>
  </r>
  <r>
    <x v="12"/>
    <m/>
    <m/>
    <x v="62"/>
    <s v="Groot schilderwerk hout dekkend"/>
    <m/>
    <n v="1"/>
    <s v="pst"/>
    <n v="2023"/>
    <n v="12"/>
    <n v="3868"/>
    <n v="3868"/>
    <n v="0"/>
    <n v="0"/>
    <n v="0"/>
    <n v="0"/>
    <n v="0"/>
    <n v="0"/>
    <n v="0"/>
    <n v="0"/>
    <n v="0"/>
    <n v="0"/>
    <n v="0"/>
    <n v="0"/>
    <n v="0"/>
    <n v="3868"/>
    <n v="0"/>
    <n v="0"/>
    <m/>
    <m/>
  </r>
  <r>
    <x v="12"/>
    <m/>
    <m/>
    <x v="63"/>
    <s v="Groot schilderwerk kozijn &amp; raam dekkend"/>
    <m/>
    <n v="36.299999999999997"/>
    <s v="m2"/>
    <n v="2023"/>
    <n v="12"/>
    <n v="52"/>
    <n v="1887.6"/>
    <n v="0"/>
    <n v="0"/>
    <n v="0"/>
    <n v="0"/>
    <n v="0"/>
    <n v="0"/>
    <n v="0"/>
    <n v="0"/>
    <n v="0"/>
    <n v="0"/>
    <n v="0"/>
    <n v="0"/>
    <n v="0"/>
    <n v="1887.6"/>
    <n v="0"/>
    <n v="0"/>
    <m/>
    <m/>
  </r>
  <r>
    <x v="12"/>
    <m/>
    <m/>
    <x v="64"/>
    <s v="Groot schilderwerk kozijn &amp; raam dekkend"/>
    <m/>
    <n v="42.2"/>
    <s v="m2"/>
    <n v="2023"/>
    <n v="12"/>
    <n v="52"/>
    <n v="2194.4"/>
    <n v="0"/>
    <n v="0"/>
    <n v="0"/>
    <n v="0"/>
    <n v="0"/>
    <n v="0"/>
    <n v="0"/>
    <n v="0"/>
    <n v="0"/>
    <n v="0"/>
    <n v="0"/>
    <n v="0"/>
    <n v="0"/>
    <n v="2194.4"/>
    <n v="0"/>
    <n v="0"/>
    <m/>
    <m/>
  </r>
  <r>
    <x v="12"/>
    <m/>
    <s v="Binnenzijde buitenkozijnen."/>
    <x v="65"/>
    <s v="Groot schilderwerk trap hout transparant "/>
    <m/>
    <n v="2"/>
    <s v="st"/>
    <n v="2023"/>
    <n v="12"/>
    <n v="666"/>
    <n v="1332"/>
    <n v="0"/>
    <n v="0"/>
    <n v="0"/>
    <n v="0"/>
    <n v="0"/>
    <n v="0"/>
    <n v="0"/>
    <n v="0"/>
    <n v="0"/>
    <n v="0"/>
    <n v="0"/>
    <n v="0"/>
    <n v="0"/>
    <n v="1332"/>
    <n v="0"/>
    <n v="0"/>
    <m/>
    <m/>
  </r>
  <r>
    <x v="12"/>
    <m/>
    <m/>
    <x v="66"/>
    <s v="Groot schilderwerk radiatoren "/>
    <m/>
    <n v="17"/>
    <s v="st"/>
    <n v="2023"/>
    <n v="12"/>
    <n v="169"/>
    <n v="2873"/>
    <n v="0"/>
    <n v="0"/>
    <n v="0"/>
    <n v="0"/>
    <n v="0"/>
    <n v="0"/>
    <n v="0"/>
    <n v="0"/>
    <n v="0"/>
    <n v="0"/>
    <n v="0"/>
    <n v="0"/>
    <n v="0"/>
    <n v="2873"/>
    <n v="0"/>
    <n v="0"/>
    <m/>
    <m/>
  </r>
  <r>
    <x v="12"/>
    <m/>
    <m/>
    <x v="67"/>
    <s v="Sauswerk wanden en plafonds groot onderhoud"/>
    <m/>
    <n v="1010.8"/>
    <s v="m2"/>
    <n v="2023"/>
    <n v="12"/>
    <n v="17"/>
    <n v="17183.599999999999"/>
    <n v="0"/>
    <n v="0"/>
    <n v="0"/>
    <n v="0"/>
    <n v="0"/>
    <n v="0"/>
    <n v="0"/>
    <n v="0"/>
    <n v="0"/>
    <n v="0"/>
    <n v="0"/>
    <n v="0"/>
    <n v="0"/>
    <n v="17183.599999999999"/>
    <n v="0"/>
    <n v="0"/>
    <m/>
    <m/>
  </r>
  <r>
    <x v="13"/>
    <m/>
    <m/>
    <x v="68"/>
    <s v="Aanpassen"/>
    <s v="Aanpassing"/>
    <n v="1"/>
    <s v="pst"/>
    <n v="2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3"/>
    <m/>
    <m/>
    <x v="68"/>
    <s v="Vervangen"/>
    <s v="Einde economische levensduur"/>
    <n v="1"/>
    <s v="pst"/>
    <n v="2010"/>
    <n v="0"/>
    <n v="49697"/>
    <n v="49697"/>
    <n v="49697"/>
    <n v="0"/>
    <n v="0"/>
    <n v="0"/>
    <n v="0"/>
    <n v="0"/>
    <n v="0"/>
    <n v="0"/>
    <n v="0"/>
    <n v="0"/>
    <n v="0"/>
    <n v="0"/>
    <n v="0"/>
    <n v="0"/>
    <n v="0"/>
    <n v="0"/>
    <m/>
    <m/>
  </r>
  <r>
    <x v="13"/>
    <m/>
    <m/>
    <x v="68"/>
    <s v="De/montagekosten "/>
    <m/>
    <n v="1"/>
    <s v="pst"/>
    <n v="2028"/>
    <n v="18"/>
    <n v="1057"/>
    <n v="1057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3"/>
    <m/>
    <m/>
    <x v="68"/>
    <s v="Vervangen cv-ketels"/>
    <m/>
    <n v="1"/>
    <s v="st"/>
    <n v="2028"/>
    <n v="18"/>
    <n v="12549"/>
    <n v="12549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3"/>
    <m/>
    <m/>
    <x v="68"/>
    <s v=" Jaarlijks onderhoud cv-installatatie "/>
    <m/>
    <n v="1"/>
    <s v="st"/>
    <n v="2011"/>
    <n v="0"/>
    <n v="433"/>
    <n v="433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3"/>
    <m/>
    <m/>
    <x v="69"/>
    <s v="Vervangen radiator incl. afsluiters"/>
    <m/>
    <n v="17"/>
    <s v="st"/>
    <n v="2042"/>
    <n v="60"/>
    <n v="499"/>
    <n v="8483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3"/>
    <m/>
    <m/>
    <x v="69"/>
    <s v="Vervangen / onderhoud radiatoren en afsluiters"/>
    <m/>
    <n v="3.4"/>
    <s v="st"/>
    <n v="2012"/>
    <n v="10"/>
    <n v="72"/>
    <n v="244.79999999999998"/>
    <n v="0"/>
    <n v="0"/>
    <n v="244.79999999999998"/>
    <n v="0"/>
    <n v="0"/>
    <n v="0"/>
    <n v="0"/>
    <n v="0"/>
    <n v="0"/>
    <n v="0"/>
    <n v="0"/>
    <n v="0"/>
    <n v="244.79999999999998"/>
    <n v="0"/>
    <n v="0"/>
    <n v="0"/>
    <m/>
    <m/>
  </r>
  <r>
    <x v="13"/>
    <m/>
    <m/>
    <x v="70"/>
    <s v="Aanbrengen "/>
    <s v="Combinatie aanschaf verwarmingsketel"/>
    <n v="1"/>
    <s v="pst"/>
    <n v="2010"/>
    <n v="0"/>
    <n v="41476"/>
    <n v="41476"/>
    <n v="41476"/>
    <n v="0"/>
    <n v="0"/>
    <n v="0"/>
    <n v="0"/>
    <n v="0"/>
    <n v="0"/>
    <n v="0"/>
    <n v="0"/>
    <n v="0"/>
    <n v="0"/>
    <n v="0"/>
    <n v="0"/>
    <n v="0"/>
    <n v="0"/>
    <n v="0"/>
    <m/>
    <m/>
  </r>
  <r>
    <x v="13"/>
    <m/>
    <m/>
    <x v="70"/>
    <s v="Onderhoudscontract"/>
    <m/>
    <n v="1"/>
    <s v="st"/>
    <n v="2011"/>
    <n v="1"/>
    <n v="1618"/>
    <n v="1618"/>
    <n v="0"/>
    <n v="1618"/>
    <n v="1618"/>
    <n v="1618"/>
    <n v="1618"/>
    <n v="1618"/>
    <n v="1618"/>
    <n v="1618"/>
    <n v="1618"/>
    <n v="1618"/>
    <n v="1618"/>
    <n v="1618"/>
    <n v="1618"/>
    <n v="1618"/>
    <n v="1618"/>
    <n v="1618"/>
    <m/>
    <m/>
  </r>
  <r>
    <x v="13"/>
    <m/>
    <m/>
    <x v="70"/>
    <s v="Vervang reservering + Onderdelen "/>
    <m/>
    <n v="1"/>
    <s v="st"/>
    <n v="2011"/>
    <n v="1"/>
    <n v="7735"/>
    <n v="7735"/>
    <n v="0"/>
    <n v="7735"/>
    <n v="7735"/>
    <n v="7735"/>
    <n v="7735"/>
    <n v="7735"/>
    <n v="7735"/>
    <n v="7735"/>
    <n v="7735"/>
    <n v="7735"/>
    <n v="7735"/>
    <n v="7735"/>
    <n v="7735"/>
    <n v="7735"/>
    <n v="7735"/>
    <n v="7735"/>
    <m/>
    <m/>
  </r>
  <r>
    <x v="14"/>
    <m/>
    <m/>
    <x v="71"/>
    <s v="Vervangen gasleiding (stelpost)"/>
    <m/>
    <n v="1"/>
    <s v="pst"/>
    <n v="2035"/>
    <n v="48"/>
    <n v="1210"/>
    <n v="121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1"/>
    <s v="Inspectie systeem / afpersen"/>
    <m/>
    <n v="1"/>
    <s v="pst"/>
    <n v="2011"/>
    <n v="4"/>
    <n v="617"/>
    <n v="617"/>
    <n v="0"/>
    <n v="617"/>
    <n v="0"/>
    <n v="0"/>
    <n v="0"/>
    <n v="617"/>
    <n v="0"/>
    <n v="0"/>
    <n v="0"/>
    <n v="617"/>
    <n v="0"/>
    <n v="0"/>
    <n v="0"/>
    <n v="617"/>
    <n v="0"/>
    <n v="0"/>
    <m/>
    <m/>
  </r>
  <r>
    <x v="14"/>
    <m/>
    <m/>
    <x v="72"/>
    <s v="Vervangen waterleiding (stelpost)"/>
    <m/>
    <n v="1"/>
    <s v="pst"/>
    <n v="2035"/>
    <n v="48"/>
    <n v="1221"/>
    <n v="1221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3"/>
    <s v="Tegelwerk wanden en vloeren vervangen "/>
    <m/>
    <n v="35"/>
    <s v="m2"/>
    <n v="2031"/>
    <n v="24"/>
    <n v="338"/>
    <n v="1183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3"/>
    <s v="Vervangen kitwerk"/>
    <m/>
    <n v="1"/>
    <s v="pst"/>
    <n v="2031"/>
    <n v="3"/>
    <n v="144"/>
    <n v="144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3"/>
    <s v="Vervangen sanitair inclusief kraan"/>
    <m/>
    <n v="2"/>
    <s v="st"/>
    <n v="2031"/>
    <n v="24"/>
    <n v="265"/>
    <n v="53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3"/>
    <s v="Vervangen toilet pot"/>
    <m/>
    <n v="2"/>
    <s v="st"/>
    <n v="2031"/>
    <n v="24"/>
    <n v="176"/>
    <n v="352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3"/>
    <s v="Voegwerk vervangen"/>
    <m/>
    <n v="35"/>
    <s v="m2"/>
    <n v="2031"/>
    <n v="12"/>
    <n v="101"/>
    <n v="3535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4"/>
    <s v="Vervangen kitwerk"/>
    <m/>
    <n v="2"/>
    <s v="pst"/>
    <n v="2031"/>
    <n v="3"/>
    <n v="144"/>
    <n v="288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5"/>
    <s v="Vervangen sanitair inclusief kraan"/>
    <m/>
    <n v="1"/>
    <s v="st"/>
    <n v="2031"/>
    <n v="24"/>
    <n v="265"/>
    <n v="265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5"/>
    <s v="Vervangen toilet pot"/>
    <m/>
    <n v="1"/>
    <s v="st"/>
    <n v="2031"/>
    <n v="24"/>
    <n v="295"/>
    <n v="295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5"/>
    <s v="Voegwerk vervangen "/>
    <m/>
    <n v="8"/>
    <s v="m2"/>
    <n v="2031"/>
    <n v="12"/>
    <n v="101"/>
    <n v="808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5"/>
    <s v="Tegelwerk wanden en vloeren vervangen "/>
    <m/>
    <n v="4"/>
    <s v="m2"/>
    <n v="2031"/>
    <n v="27"/>
    <n v="338"/>
    <n v="1352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5"/>
    <s v="Vervangen kitwerrk"/>
    <m/>
    <n v="1"/>
    <s v="pst"/>
    <n v="2031"/>
    <n v="3"/>
    <n v="144"/>
    <n v="144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5"/>
    <s v="Vervangen sanitair Inclusief kraan"/>
    <m/>
    <n v="1"/>
    <s v="st"/>
    <n v="2031"/>
    <n v="24"/>
    <n v="265"/>
    <n v="265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5"/>
    <s v="Vervangen toilet pot "/>
    <m/>
    <n v="1"/>
    <s v="st"/>
    <n v="2031"/>
    <n v="24"/>
    <n v="176"/>
    <n v="176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4"/>
    <m/>
    <m/>
    <x v="75"/>
    <s v="Voegwerk vervangen "/>
    <m/>
    <n v="4"/>
    <s v="m2"/>
    <n v="2031"/>
    <n v="12"/>
    <n v="101"/>
    <n v="404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5"/>
    <m/>
    <m/>
    <x v="76"/>
    <s v="Vervangen riolering PVC"/>
    <m/>
    <n v="1"/>
    <s v="pst"/>
    <n v="2035"/>
    <n v="48"/>
    <n v="666"/>
    <n v="666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5"/>
    <m/>
    <m/>
    <x v="77"/>
    <s v="Doorspoelen, onlsloppen riolering"/>
    <m/>
    <n v="1"/>
    <s v="pst"/>
    <n v="2011"/>
    <n v="3"/>
    <n v="57"/>
    <n v="57"/>
    <n v="0"/>
    <n v="57"/>
    <n v="0"/>
    <n v="0"/>
    <n v="57"/>
    <n v="0"/>
    <n v="0"/>
    <n v="57"/>
    <n v="0"/>
    <n v="0"/>
    <n v="57"/>
    <n v="0"/>
    <n v="0"/>
    <n v="57"/>
    <n v="0"/>
    <n v="0"/>
    <m/>
    <m/>
  </r>
  <r>
    <x v="15"/>
    <m/>
    <m/>
    <x v="78"/>
    <s v="Vervangen riolering PVC"/>
    <m/>
    <n v="1"/>
    <s v="pst"/>
    <n v="2035"/>
    <n v="18"/>
    <n v="1331"/>
    <n v="1331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5"/>
    <m/>
    <m/>
    <x v="78"/>
    <s v="Doorspoelen, ontsloppen riolering"/>
    <m/>
    <n v="1"/>
    <s v="pst"/>
    <n v="2010"/>
    <n v="3"/>
    <n v="122"/>
    <n v="122"/>
    <n v="122"/>
    <n v="0"/>
    <n v="0"/>
    <n v="122"/>
    <n v="0"/>
    <n v="0"/>
    <n v="122"/>
    <n v="0"/>
    <n v="0"/>
    <n v="122"/>
    <n v="0"/>
    <n v="0"/>
    <n v="122"/>
    <n v="0"/>
    <n v="0"/>
    <n v="122"/>
    <m/>
    <m/>
  </r>
  <r>
    <x v="15"/>
    <m/>
    <m/>
    <x v="79"/>
    <s v="Vervangen straatkolken"/>
    <m/>
    <n v="3"/>
    <s v="st"/>
    <n v="2035"/>
    <n v="48"/>
    <n v="881"/>
    <n v="2643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5"/>
    <m/>
    <m/>
    <x v="80"/>
    <s v="Doorspoelen I leeg zuigen"/>
    <m/>
    <n v="3"/>
    <s v="st"/>
    <n v="2011"/>
    <n v="3"/>
    <n v="50"/>
    <n v="150"/>
    <n v="0"/>
    <n v="150"/>
    <n v="0"/>
    <n v="0"/>
    <n v="150"/>
    <n v="0"/>
    <n v="0"/>
    <n v="150"/>
    <n v="0"/>
    <n v="0"/>
    <n v="150"/>
    <n v="0"/>
    <n v="0"/>
    <n v="150"/>
    <n v="0"/>
    <n v="0"/>
    <m/>
    <m/>
  </r>
  <r>
    <x v="16"/>
    <m/>
    <m/>
    <x v="81"/>
    <s v="Vervangen electrische bedr.ading bouwdelen (stelpost) "/>
    <m/>
    <n v="1"/>
    <s v="pst"/>
    <n v="2035"/>
    <n v="48"/>
    <n v="5563"/>
    <n v="5563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6"/>
    <m/>
    <m/>
    <x v="81"/>
    <s v="Vervangen schakelmateriaal bouwdelen (stelpost)"/>
    <m/>
    <n v="1"/>
    <s v="pst"/>
    <n v="2035"/>
    <n v="24"/>
    <n v="5563"/>
    <n v="5563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6"/>
    <m/>
    <m/>
    <x v="82"/>
    <s v="Vervangen armaturen binnen TL "/>
    <m/>
    <n v="9"/>
    <s v="st"/>
    <n v="2023"/>
    <n v="36"/>
    <n v="187"/>
    <n v="1683"/>
    <n v="0"/>
    <n v="0"/>
    <n v="0"/>
    <n v="0"/>
    <n v="0"/>
    <n v="0"/>
    <n v="0"/>
    <n v="0"/>
    <n v="0"/>
    <n v="0"/>
    <n v="0"/>
    <n v="0"/>
    <n v="0"/>
    <n v="1683"/>
    <n v="0"/>
    <n v="0"/>
    <m/>
    <m/>
  </r>
  <r>
    <x v="16"/>
    <m/>
    <m/>
    <x v="83"/>
    <s v="Vervangen lampen binnen TL"/>
    <m/>
    <n v="18"/>
    <s v="st"/>
    <n v="2011"/>
    <n v="2"/>
    <n v="13"/>
    <n v="234"/>
    <n v="0"/>
    <n v="234"/>
    <n v="0"/>
    <n v="234"/>
    <n v="0"/>
    <n v="234"/>
    <n v="0"/>
    <n v="234"/>
    <n v="0"/>
    <n v="234"/>
    <n v="0"/>
    <n v="234"/>
    <n v="0"/>
    <n v="234"/>
    <n v="0"/>
    <n v="234"/>
    <m/>
    <m/>
  </r>
  <r>
    <x v="16"/>
    <m/>
    <m/>
    <x v="84"/>
    <s v="Vervangen armaturen binnenlamp"/>
    <m/>
    <n v="2"/>
    <s v="st"/>
    <n v="2023"/>
    <n v="36"/>
    <n v="6588"/>
    <n v="13176"/>
    <n v="0"/>
    <n v="0"/>
    <n v="0"/>
    <n v="0"/>
    <n v="0"/>
    <n v="0"/>
    <n v="0"/>
    <n v="0"/>
    <n v="0"/>
    <n v="0"/>
    <n v="0"/>
    <n v="0"/>
    <n v="0"/>
    <n v="13176"/>
    <n v="0"/>
    <n v="0"/>
    <m/>
    <m/>
  </r>
  <r>
    <x v="16"/>
    <m/>
    <m/>
    <x v="84"/>
    <s v="Vervangen lampen binnen"/>
    <m/>
    <n v="2"/>
    <s v="st"/>
    <n v="2011"/>
    <n v="2"/>
    <n v="583"/>
    <n v="1166"/>
    <n v="0"/>
    <n v="1166"/>
    <n v="0"/>
    <n v="1166"/>
    <n v="0"/>
    <n v="1166"/>
    <n v="0"/>
    <n v="1166"/>
    <n v="0"/>
    <n v="1166"/>
    <n v="0"/>
    <n v="1166"/>
    <n v="0"/>
    <n v="1166"/>
    <n v="0"/>
    <n v="1166"/>
    <m/>
    <m/>
  </r>
  <r>
    <x v="16"/>
    <m/>
    <m/>
    <x v="85"/>
    <s v="Vervangen armaturen buitenlamp"/>
    <m/>
    <n v="1"/>
    <s v="st"/>
    <n v="2023"/>
    <n v="36"/>
    <n v="146"/>
    <n v="146"/>
    <n v="0"/>
    <n v="0"/>
    <n v="0"/>
    <n v="0"/>
    <n v="0"/>
    <n v="0"/>
    <n v="0"/>
    <n v="0"/>
    <n v="0"/>
    <n v="0"/>
    <n v="0"/>
    <n v="0"/>
    <n v="0"/>
    <n v="146"/>
    <n v="0"/>
    <n v="0"/>
    <m/>
    <m/>
  </r>
  <r>
    <x v="16"/>
    <m/>
    <m/>
    <x v="85"/>
    <s v="Vervangen lampen buiten"/>
    <m/>
    <n v="1"/>
    <s v="st"/>
    <n v="2011"/>
    <n v="2"/>
    <n v="6"/>
    <n v="6"/>
    <n v="0"/>
    <n v="6"/>
    <n v="0"/>
    <n v="6"/>
    <n v="0"/>
    <n v="6"/>
    <n v="0"/>
    <n v="6"/>
    <n v="0"/>
    <n v="6"/>
    <n v="0"/>
    <n v="6"/>
    <n v="0"/>
    <n v="6"/>
    <n v="0"/>
    <n v="6"/>
    <m/>
    <m/>
  </r>
  <r>
    <x v="16"/>
    <m/>
    <m/>
    <x v="85"/>
    <s v="Vervangen armaturen buitenlamp"/>
    <m/>
    <n v="3"/>
    <s v="st"/>
    <n v="2323"/>
    <n v="36"/>
    <n v="819"/>
    <n v="2457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6"/>
    <m/>
    <s v="Buitenlantaarns"/>
    <x v="85"/>
    <s v=" Vervangen lampen buiten"/>
    <m/>
    <n v="3"/>
    <s v="st"/>
    <n v="2011"/>
    <n v="2"/>
    <n v="18"/>
    <n v="54"/>
    <n v="0"/>
    <n v="54"/>
    <n v="0"/>
    <n v="54"/>
    <n v="0"/>
    <n v="54"/>
    <n v="0"/>
    <n v="54"/>
    <n v="0"/>
    <n v="54"/>
    <n v="0"/>
    <n v="54"/>
    <n v="0"/>
    <n v="54"/>
    <n v="0"/>
    <n v="54"/>
    <m/>
    <m/>
  </r>
  <r>
    <x v="17"/>
    <m/>
    <m/>
    <x v="86"/>
    <s v="Vervangen apparaten "/>
    <m/>
    <n v="3"/>
    <s v="st"/>
    <n v="2011"/>
    <n v="12"/>
    <n v="617"/>
    <n v="1851"/>
    <n v="0"/>
    <n v="1851"/>
    <n v="0"/>
    <n v="0"/>
    <n v="0"/>
    <n v="0"/>
    <n v="0"/>
    <n v="0"/>
    <n v="0"/>
    <n v="0"/>
    <n v="0"/>
    <n v="0"/>
    <n v="0"/>
    <n v="1851"/>
    <n v="0"/>
    <n v="0"/>
    <m/>
    <m/>
  </r>
  <r>
    <x v="17"/>
    <m/>
    <m/>
    <x v="86"/>
    <s v="Contract I controle apparaten "/>
    <m/>
    <n v="3"/>
    <s v="st"/>
    <n v="2012"/>
    <n v="1"/>
    <n v="87"/>
    <n v="261"/>
    <n v="0"/>
    <n v="0"/>
    <n v="261"/>
    <n v="261"/>
    <n v="261"/>
    <n v="261"/>
    <n v="261"/>
    <n v="261"/>
    <n v="261"/>
    <n v="261"/>
    <n v="261"/>
    <n v="261"/>
    <n v="261"/>
    <n v="261"/>
    <n v="261"/>
    <n v="261"/>
    <m/>
    <m/>
  </r>
  <r>
    <x v="17"/>
    <m/>
    <m/>
    <x v="87"/>
    <s v="Vervangen brandslang haspel "/>
    <m/>
    <n v="2"/>
    <s v="st"/>
    <n v="2023"/>
    <n v="18"/>
    <n v="1852"/>
    <n v="3704"/>
    <n v="0"/>
    <n v="0"/>
    <n v="0"/>
    <n v="0"/>
    <n v="0"/>
    <n v="0"/>
    <n v="0"/>
    <n v="0"/>
    <n v="0"/>
    <n v="0"/>
    <n v="0"/>
    <n v="0"/>
    <n v="0"/>
    <n v="3704"/>
    <n v="0"/>
    <n v="0"/>
    <m/>
    <m/>
  </r>
  <r>
    <x v="17"/>
    <m/>
    <m/>
    <x v="87"/>
    <s v="Contract I controle apparaten "/>
    <m/>
    <n v="2"/>
    <s v="st"/>
    <n v="2011"/>
    <n v="1"/>
    <n v="87"/>
    <n v="174"/>
    <n v="0"/>
    <n v="174"/>
    <n v="174"/>
    <n v="174"/>
    <n v="174"/>
    <n v="174"/>
    <n v="174"/>
    <n v="174"/>
    <n v="174"/>
    <n v="174"/>
    <n v="174"/>
    <n v="174"/>
    <n v="174"/>
    <n v="174"/>
    <n v="174"/>
    <n v="174"/>
    <m/>
    <m/>
  </r>
  <r>
    <x v="17"/>
    <m/>
    <m/>
    <x v="88"/>
    <s v="Vervangen noodverlichting "/>
    <m/>
    <n v="1"/>
    <s v="pst"/>
    <n v="2023"/>
    <n v="18"/>
    <n v="1553"/>
    <n v="1553"/>
    <n v="0"/>
    <n v="0"/>
    <n v="0"/>
    <n v="0"/>
    <n v="0"/>
    <n v="0"/>
    <n v="0"/>
    <n v="0"/>
    <n v="0"/>
    <n v="0"/>
    <n v="0"/>
    <n v="0"/>
    <n v="0"/>
    <n v="1553"/>
    <n v="0"/>
    <n v="0"/>
    <m/>
    <m/>
  </r>
  <r>
    <x v="17"/>
    <m/>
    <m/>
    <x v="88"/>
    <s v="Contract I controle installatie "/>
    <m/>
    <n v="1"/>
    <s v="pst"/>
    <n v="2011"/>
    <n v="1"/>
    <n v="118"/>
    <n v="118"/>
    <n v="0"/>
    <n v="118"/>
    <n v="118"/>
    <n v="118"/>
    <n v="118"/>
    <n v="118"/>
    <n v="118"/>
    <n v="118"/>
    <n v="118"/>
    <n v="118"/>
    <n v="118"/>
    <n v="118"/>
    <n v="118"/>
    <n v="118"/>
    <n v="118"/>
    <n v="118"/>
    <m/>
    <m/>
  </r>
  <r>
    <x v="18"/>
    <m/>
    <m/>
    <x v="89"/>
    <s v="Herstraten betonklinkers "/>
    <m/>
    <n v="960"/>
    <s v="m2"/>
    <n v="2022"/>
    <n v="12"/>
    <n v="30.5"/>
    <n v="29280"/>
    <n v="0"/>
    <n v="0"/>
    <n v="0"/>
    <n v="0"/>
    <n v="0"/>
    <n v="0"/>
    <n v="0"/>
    <n v="0"/>
    <n v="0"/>
    <n v="0"/>
    <n v="0"/>
    <n v="0"/>
    <n v="29280"/>
    <n v="0"/>
    <n v="0"/>
    <n v="0"/>
    <m/>
    <m/>
  </r>
  <r>
    <x v="18"/>
    <m/>
    <m/>
    <x v="90"/>
    <s v="Verzakkingen, klein onderhoud"/>
    <m/>
    <n v="960"/>
    <s v="m2"/>
    <n v="2026"/>
    <n v="4"/>
    <n v="3"/>
    <n v="288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8"/>
    <m/>
    <m/>
    <x v="91"/>
    <s v="Vervangen tuinmuur of hekwerkenmetaal"/>
    <m/>
    <n v="50"/>
    <s v="m2"/>
    <n v="2055"/>
    <n v="48"/>
    <n v="342"/>
    <n v="1710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8"/>
    <m/>
    <m/>
    <x v="91"/>
    <s v="Inspectie plus herstel vangebreken"/>
    <m/>
    <n v="50"/>
    <s v="m2"/>
    <n v="2011"/>
    <n v="2"/>
    <n v="3"/>
    <n v="150"/>
    <n v="0"/>
    <n v="150"/>
    <n v="0"/>
    <n v="150"/>
    <n v="0"/>
    <n v="150"/>
    <n v="0"/>
    <n v="150"/>
    <n v="0"/>
    <n v="150"/>
    <n v="0"/>
    <n v="150"/>
    <n v="0"/>
    <n v="150"/>
    <n v="0"/>
    <n v="150"/>
    <m/>
    <m/>
  </r>
  <r>
    <x v="18"/>
    <m/>
    <m/>
    <x v="92"/>
    <s v="Vervangen boeidelen"/>
    <m/>
    <n v="1"/>
    <s v="m2"/>
    <n v="2060"/>
    <n v="50"/>
    <n v="1361"/>
    <n v="1361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8"/>
    <m/>
    <m/>
    <x v="92"/>
    <s v="Vervangen dakbedekking."/>
    <m/>
    <n v="1"/>
    <s v="m2"/>
    <n v="2042"/>
    <n v="32"/>
    <n v="1267"/>
    <n v="1267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8"/>
    <m/>
    <m/>
    <x v="92"/>
    <s v="Vervangen voegwerk"/>
    <m/>
    <n v="1"/>
    <s v="st"/>
    <n v="2011"/>
    <n v="48"/>
    <n v="2437"/>
    <n v="2437"/>
    <n v="0"/>
    <n v="2437"/>
    <n v="0"/>
    <n v="0"/>
    <n v="0"/>
    <n v="0"/>
    <n v="0"/>
    <n v="0"/>
    <n v="0"/>
    <n v="0"/>
    <n v="0"/>
    <n v="0"/>
    <n v="0"/>
    <n v="0"/>
    <n v="0"/>
    <n v="0"/>
    <m/>
    <m/>
  </r>
  <r>
    <x v="18"/>
    <m/>
    <m/>
    <x v="92"/>
    <s v="Vervangen garagedeur"/>
    <m/>
    <n v="1"/>
    <s v="st"/>
    <n v="2023"/>
    <n v="24"/>
    <n v="1331"/>
    <n v="1331"/>
    <n v="0"/>
    <n v="0"/>
    <n v="0"/>
    <n v="0"/>
    <n v="0"/>
    <n v="0"/>
    <n v="0"/>
    <n v="0"/>
    <n v="0"/>
    <n v="0"/>
    <n v="0"/>
    <n v="0"/>
    <n v="0"/>
    <n v="1331"/>
    <n v="0"/>
    <n v="0"/>
    <m/>
    <m/>
  </r>
  <r>
    <x v="18"/>
    <m/>
    <m/>
    <x v="92"/>
    <s v="Inspectie algemeen / herstelgebreken"/>
    <m/>
    <n v="1"/>
    <s v="st"/>
    <n v="2017"/>
    <n v="6"/>
    <n v="305"/>
    <n v="305"/>
    <n v="0"/>
    <n v="0"/>
    <n v="0"/>
    <n v="0"/>
    <n v="0"/>
    <n v="0"/>
    <n v="0"/>
    <n v="305"/>
    <n v="0"/>
    <n v="0"/>
    <n v="0"/>
    <n v="0"/>
    <n v="0"/>
    <n v="305"/>
    <n v="0"/>
    <n v="0"/>
    <m/>
    <m/>
  </r>
  <r>
    <x v="19"/>
    <m/>
    <m/>
    <x v="93"/>
    <s v="Upgrading MJOB I MOP (stelpost)"/>
    <m/>
    <n v="1"/>
    <s v="pst"/>
    <n v="2013"/>
    <n v="3"/>
    <n v="527"/>
    <n v="527"/>
    <n v="0"/>
    <n v="0"/>
    <n v="0"/>
    <n v="527"/>
    <n v="0"/>
    <n v="0"/>
    <n v="527"/>
    <n v="0"/>
    <n v="0"/>
    <n v="527"/>
    <n v="0"/>
    <n v="0"/>
    <n v="527"/>
    <n v="0"/>
    <n v="0"/>
    <n v="527"/>
    <m/>
    <m/>
  </r>
  <r>
    <x v="19"/>
    <m/>
    <m/>
    <x v="93"/>
    <s v="Jaarlijkse plaatsings kosteninternet"/>
    <m/>
    <n v="1"/>
    <s v="pst"/>
    <n v="2010"/>
    <n v="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m/>
    <m/>
  </r>
  <r>
    <x v="19"/>
    <m/>
    <m/>
    <x v="94"/>
    <s v="Klachten, klein onderhoud enonvoorzien"/>
    <m/>
    <n v="1"/>
    <s v="pst"/>
    <n v="2011"/>
    <n v="1"/>
    <n v="4239"/>
    <n v="4239"/>
    <n v="0"/>
    <n v="4239"/>
    <n v="4239"/>
    <n v="4239"/>
    <n v="4239"/>
    <n v="4239"/>
    <n v="4239"/>
    <n v="4239"/>
    <n v="4239"/>
    <n v="4239"/>
    <n v="4239"/>
    <n v="4239"/>
    <n v="4239"/>
    <n v="4239"/>
    <n v="4239"/>
    <n v="4239"/>
    <m/>
    <m/>
  </r>
  <r>
    <x v="19"/>
    <m/>
    <m/>
    <x v="95"/>
    <s v="Bij groot onderhoud huur steigeren/of hangbak"/>
    <m/>
    <n v="1"/>
    <s v="pst"/>
    <n v="2012"/>
    <n v="5"/>
    <n v="9818"/>
    <n v="9818"/>
    <n v="0"/>
    <n v="0"/>
    <n v="9818"/>
    <n v="0"/>
    <n v="0"/>
    <n v="0"/>
    <n v="0"/>
    <n v="9818"/>
    <n v="0"/>
    <n v="0"/>
    <n v="0"/>
    <n v="0"/>
    <n v="9818"/>
    <n v="0"/>
    <n v="0"/>
    <n v="0"/>
    <m/>
    <m/>
  </r>
  <r>
    <x v="19"/>
    <m/>
    <m/>
    <x v="96"/>
    <s v="Vervangen"/>
    <s v="Einde economische levensduur"/>
    <n v="1"/>
    <s v="pst"/>
    <n v="2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</r>
  <r>
    <x v="19"/>
    <m/>
    <m/>
    <x v="96"/>
    <s v="Vervangen"/>
    <s v="Houtrot"/>
    <n v="1"/>
    <s v="pst"/>
    <n v="2010"/>
    <n v="0"/>
    <n v="1361"/>
    <n v="1361"/>
    <n v="1361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raaitabel3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4" indent="0" compact="0" compactData="0" gridDropZones="1" multipleFieldFilters="0">
  <location ref="A3:C21" firstHeaderRow="2" firstDataRow="2" firstDataCol="2"/>
  <pivotFields count="30">
    <pivotField axis="axisRow" compact="0" outline="0" showAll="0">
      <items count="21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98">
        <item m="1" x="97"/>
        <item x="90"/>
        <item x="89"/>
        <item x="96"/>
        <item x="62"/>
        <item x="59"/>
        <item x="61"/>
        <item x="64"/>
        <item x="63"/>
        <item x="60"/>
        <item x="66"/>
        <item x="67"/>
        <item x="65"/>
        <item x="52"/>
        <item x="53"/>
        <item x="54"/>
        <item x="78"/>
        <item x="56"/>
        <item x="20"/>
        <item x="34"/>
        <item x="86"/>
        <item x="87"/>
        <item x="41"/>
        <item x="40"/>
        <item x="42"/>
        <item x="44"/>
        <item x="45"/>
        <item x="43"/>
        <item x="77"/>
        <item x="76"/>
        <item x="68"/>
        <item x="24"/>
        <item x="25"/>
        <item x="35"/>
        <item x="28"/>
        <item x="22"/>
        <item x="36"/>
        <item x="29"/>
        <item x="55"/>
        <item x="19"/>
        <item x="83"/>
        <item x="82"/>
        <item x="84"/>
        <item x="85"/>
        <item x="81"/>
        <item x="18"/>
        <item x="92"/>
        <item x="71"/>
        <item x="4"/>
        <item x="3"/>
        <item x="6"/>
        <item x="5"/>
        <item x="0"/>
        <item x="1"/>
        <item x="2"/>
        <item x="21"/>
        <item x="30"/>
        <item x="10"/>
        <item x="11"/>
        <item x="12"/>
        <item x="58"/>
        <item x="57"/>
        <item x="16"/>
        <item x="15"/>
        <item x="17"/>
        <item x="27"/>
        <item x="37"/>
        <item x="38"/>
        <item x="9"/>
        <item x="70"/>
        <item x="93"/>
        <item x="94"/>
        <item x="88"/>
        <item x="32"/>
        <item x="33"/>
        <item x="8"/>
        <item x="7"/>
        <item x="69"/>
        <item x="26"/>
        <item x="39"/>
        <item x="95"/>
        <item x="79"/>
        <item x="80"/>
        <item x="51"/>
        <item x="50"/>
        <item x="74"/>
        <item x="73"/>
        <item x="75"/>
        <item x="91"/>
        <item x="14"/>
        <item x="13"/>
        <item x="49"/>
        <item x="47"/>
        <item x="48"/>
        <item x="23"/>
        <item x="46"/>
        <item x="72"/>
        <item x="3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numFmtId="1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dataField="1"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outline="0" showAll="0"/>
    <pivotField compact="0" outline="0" showAll="0"/>
  </pivotFields>
  <rowFields count="2">
    <field x="0"/>
    <field x="3"/>
  </rowFields>
  <rowItems count="17">
    <i>
      <x/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7"/>
    </i>
    <i r="1">
      <x v="58"/>
    </i>
    <i r="1">
      <x v="59"/>
    </i>
    <i r="1">
      <x v="68"/>
    </i>
    <i r="1">
      <x v="75"/>
    </i>
    <i r="1">
      <x v="76"/>
    </i>
    <i r="1">
      <x v="89"/>
    </i>
    <i r="1">
      <x v="90"/>
    </i>
    <i t="default">
      <x/>
    </i>
    <i t="grand">
      <x/>
    </i>
  </rowItems>
  <colItems count="1">
    <i/>
  </colItems>
  <dataFields count="1">
    <dataField name="Som van 2012 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64C6467-63B7-8349-AF7A-CC91861BB027}" name="Tabel15" displayName="Tabel15" ref="A9:O197" totalsRowShown="0" tableBorderDxfId="37">
  <autoFilter ref="A9:O197" xr:uid="{C64C6467-63B7-8349-AF7A-CC91861BB027}"/>
  <sortState xmlns:xlrd2="http://schemas.microsoft.com/office/spreadsheetml/2017/richdata2" ref="A10:O197">
    <sortCondition ref="A9:A197"/>
  </sortState>
  <tableColumns count="15">
    <tableColumn id="1" xr3:uid="{885A2800-2FCB-4F43-B79B-E48C02942293}" name="Code" dataDxfId="36">
      <calculatedColumnFormula>_xlfn.XLOOKUP(B10,Elementen!C:C,Elementen!A:A)</calculatedColumnFormula>
    </tableColumn>
    <tableColumn id="2" xr3:uid="{419A285E-E899-4546-8199-C6D9BC968B9C}" name="Rubriek" dataDxfId="35"/>
    <tableColumn id="3" xr3:uid="{4E4500F7-D766-EA42-AF4F-D1BC493B8B1D}" name="Code Element"/>
    <tableColumn id="4" xr3:uid="{D57453EE-BC7D-5B45-8494-6EE8562340DF}" name="Handeling/gebrek"/>
    <tableColumn id="5" xr3:uid="{EE5B8A46-259D-4C43-B23E-85F16F41A03C}" name="Locaties"/>
    <tableColumn id="15" xr3:uid="{129B28B0-79A5-0944-B28B-2454F4F9E913}" name="Conditie" dataDxfId="34"/>
    <tableColumn id="6" xr3:uid="{E570458F-84C4-994A-8722-55D390B25C95}" name="Urgentie" dataDxfId="33"/>
    <tableColumn id="7" xr3:uid="{71A21430-BBD7-E043-AAE6-D70C38CEE9ED}" name="Kolom1"/>
    <tableColumn id="8" xr3:uid="{C669DC90-DC27-E14E-A50A-94209B7BE5C2}" name="Opmerkingen"/>
    <tableColumn id="9" xr3:uid="{C0985ED6-8B13-E945-90BA-6797BE00CBD6}" name="HOEVEELHEID" dataDxfId="32"/>
    <tableColumn id="10" xr3:uid="{491C5BE4-EF82-3B45-AD9D-C90765F15516}" name="EENHEID" dataDxfId="31"/>
    <tableColumn id="11" xr3:uid="{E6C9BD67-3CD8-B34B-8FEB-128286B0EB82}" name="STARTJAAR" dataDxfId="30"/>
    <tableColumn id="12" xr3:uid="{40CDD6A4-1D78-FB4B-A4B0-EF8D8A12EF94}" name="CYCLUS" dataDxfId="29"/>
    <tableColumn id="13" xr3:uid="{0D31286E-3144-1247-B149-8FE3E58E2581}" name="Prijs/ehd " dataDxfId="28"/>
    <tableColumn id="14" xr3:uid="{2F371876-A30A-4F42-9FCF-CD47174C5097}" name="Prijs" dataDxfId="27">
      <calculatedColumnFormula>N10*J10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294441-3EE0-3144-93D9-19C86F218B92}" name="tblRubriek" displayName="tblRubriek" ref="C2:D22" totalsRowShown="0" headerRowDxfId="26" dataDxfId="25">
  <autoFilter ref="C2:D22" xr:uid="{F9294441-3EE0-3144-93D9-19C86F218B92}"/>
  <sortState xmlns:xlrd2="http://schemas.microsoft.com/office/spreadsheetml/2017/richdata2" ref="C3:C22">
    <sortCondition ref="C2:C22"/>
  </sortState>
  <tableColumns count="2">
    <tableColumn id="1" xr3:uid="{5DC03880-F448-1C45-90D7-7B33277C38E7}" name="Rubriek" dataDxfId="24"/>
    <tableColumn id="2" xr3:uid="{63D6B3B3-DFCA-F245-AD36-2A3A55BE8082}" name="Code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57F0E2-1E07-854E-9543-E4EEC140A524}" name="tabel04" displayName="tabel04" ref="J2:J15" totalsRowShown="0" headerRowDxfId="22">
  <autoFilter ref="J2:J15" xr:uid="{3457F0E2-1E07-854E-9543-E4EEC140A524}"/>
  <sortState xmlns:xlrd2="http://schemas.microsoft.com/office/spreadsheetml/2017/richdata2" ref="J3:J15">
    <sortCondition ref="J2:J15"/>
  </sortState>
  <tableColumns count="1">
    <tableColumn id="1" xr3:uid="{849D2632-71B3-4548-8665-A1B977B7DE86}" name="Beglazi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4EF7EA6-6727-8148-9724-8819979B1351}" name="Tabel03" displayName="Tabel03" ref="H2:H15" totalsRowShown="0" headerRowDxfId="21">
  <autoFilter ref="H2:H15" xr:uid="{74EF7EA6-6727-8148-9724-8819979B1351}"/>
  <sortState xmlns:xlrd2="http://schemas.microsoft.com/office/spreadsheetml/2017/richdata2" ref="H3:H15">
    <sortCondition ref="H2:H15"/>
  </sortState>
  <tableColumns count="1">
    <tableColumn id="1" xr3:uid="{FE962A05-5DE1-4B4D-8BF1-1440DC32F75B}" name="Buitenkozijne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D8B3A9-E223-8C4D-A730-BB60F274719F}" name="Tabel7" displayName="Tabel7" ref="L2:L15" totalsRowShown="0" headerRowDxfId="20">
  <autoFilter ref="L2:L15" xr:uid="{78D8B3A9-E223-8C4D-A730-BB60F274719F}"/>
  <tableColumns count="1">
    <tableColumn id="1" xr3:uid="{0B90A153-8834-C240-985C-D3A3F976392E}" name="Dake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C0B764-0AC5-0648-87E4-2706119E5BAB}" name="Tabel06" displayName="Tabel06" ref="N2:N15" totalsRowShown="0" headerRowDxfId="19">
  <autoFilter ref="N2:N15" xr:uid="{D9C0B764-0AC5-0648-87E4-2706119E5BAB}"/>
  <tableColumns count="1">
    <tableColumn id="1" xr3:uid="{F18FF0DF-E81A-FA4D-931D-F57A61217A73}" name="Schoorstene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671BE48-E700-6F40-93EA-FE816C4DF8D8}" name="Tabel09" displayName="Tabel09" ref="P2:P15" totalsRowShown="0" headerRowDxfId="18">
  <autoFilter ref="P2:P15" xr:uid="{1671BE48-E700-6F40-93EA-FE816C4DF8D8}"/>
  <tableColumns count="1">
    <tableColumn id="1" xr3:uid="{8E591016-E56C-6647-8AE3-1DA84420EBC7}" name="Buitenschilderwer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A2FD960-A6BA-504A-B615-1904591B60BB}" name="Tabel21" displayName="Tabel21" ref="R2:R15" totalsRowShown="0" headerRowDxfId="17">
  <autoFilter ref="R2:R15" xr:uid="{1A2FD960-A6BA-504A-B615-1904591B60BB}"/>
  <tableColumns count="1">
    <tableColumn id="1" xr3:uid="{A8024870-0A45-B449-B691-9DB98B5B7BAD}" name="Binnenwande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7AA27CD-B5F4-D149-A443-1B6D3236341B}" name="Tabel22" displayName="Tabel22" ref="T2:T15" totalsRowShown="0" headerRowDxfId="16">
  <autoFilter ref="T2:T15" xr:uid="{47AA27CD-B5F4-D149-A443-1B6D3236341B}"/>
  <tableColumns count="1">
    <tableColumn id="1" xr3:uid="{FA83A3F7-A421-DB42-8230-D2E44DE5A760}" name="Vloere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26C1267-7D15-C342-ABE2-99EDD2D32518}" name="Tabel23" displayName="Tabel23" ref="V2:V15" totalsRowShown="0" headerRowDxfId="15">
  <autoFilter ref="V2:V15" xr:uid="{526C1267-7D15-C342-ABE2-99EDD2D32518}"/>
  <tableColumns count="1">
    <tableColumn id="1" xr3:uid="{9DA314BB-5628-6E4D-B6A6-28EA977B2CFE}" name="Plafond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364D8D3-369C-AB4D-B7C9-4AC45A9627B2}" name="Tabel24" displayName="Tabel24" ref="X2:X15" totalsRowShown="0" headerRowDxfId="14">
  <autoFilter ref="X2:X15" xr:uid="{5364D8D3-369C-AB4D-B7C9-4AC45A9627B2}"/>
  <tableColumns count="1">
    <tableColumn id="1" xr3:uid="{98FA2B51-E447-3E48-A63F-C9D806D925EB}" name="Binnenkozijnen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C268B9-FABC-694D-82AA-5894E5F5175D}" name="Tabel1" displayName="Tabel1" ref="A2:A22" totalsRowShown="0" headerRowDxfId="13">
  <autoFilter ref="A2:A22" xr:uid="{B7C268B9-FABC-694D-82AA-5894E5F5175D}"/>
  <tableColumns count="1">
    <tableColumn id="1" xr3:uid="{C2758859-4033-6E43-9406-75F08B06A315}" name="Cod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4A3F5A-5002-EE4E-BD94-80264C5597F3}" name="Tabel2" displayName="Tabel2" ref="F2:F22" totalsRowShown="0" headerRowDxfId="12" dataDxfId="11" tableBorderDxfId="10">
  <autoFilter ref="F2:F22" xr:uid="{1A4A3F5A-5002-EE4E-BD94-80264C5597F3}"/>
  <tableColumns count="1">
    <tableColumn id="1" xr3:uid="{369070AE-ADC4-014A-BA03-CE1D7B414952}" name="Gevels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endata.cbs.nl/statlin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00"/>
  <sheetViews>
    <sheetView showZeros="0" tabSelected="1" topLeftCell="B1" zoomScaleNormal="100" workbookViewId="0">
      <pane ySplit="9" topLeftCell="A10" activePane="bottomLeft" state="frozen"/>
      <selection activeCell="D1" sqref="D1"/>
      <selection pane="bottomLeft" activeCell="B2" sqref="B2:D4"/>
    </sheetView>
  </sheetViews>
  <sheetFormatPr defaultColWidth="8.88671875" defaultRowHeight="14.4" x14ac:dyDescent="0.3"/>
  <cols>
    <col min="1" max="1" width="7.44140625" style="36" hidden="1" customWidth="1"/>
    <col min="2" max="2" width="20.88671875" style="15" customWidth="1"/>
    <col min="3" max="3" width="37.109375" customWidth="1"/>
    <col min="4" max="4" width="42.109375" customWidth="1"/>
    <col min="5" max="5" width="25.33203125" bestFit="1" customWidth="1"/>
    <col min="6" max="6" width="9.88671875" style="49" customWidth="1"/>
    <col min="7" max="7" width="10.33203125" style="28" customWidth="1"/>
    <col min="8" max="8" width="9.44140625" customWidth="1"/>
    <col min="9" max="9" width="38.33203125" customWidth="1"/>
    <col min="10" max="10" width="9.109375" style="6"/>
    <col min="11" max="11" width="6.33203125" style="11" customWidth="1"/>
    <col min="12" max="12" width="6.109375" style="8" customWidth="1"/>
    <col min="13" max="13" width="5.33203125" style="7" customWidth="1"/>
    <col min="14" max="14" width="12" style="3" customWidth="1"/>
    <col min="15" max="15" width="10.44140625" style="3" customWidth="1"/>
    <col min="16" max="30" width="9.6640625" style="17" customWidth="1"/>
    <col min="31" max="31" width="9.6640625" style="51" customWidth="1"/>
    <col min="32" max="32" width="10.6640625" style="54" customWidth="1"/>
  </cols>
  <sheetData>
    <row r="1" spans="1:41" s="20" customFormat="1" x14ac:dyDescent="0.3">
      <c r="A1" s="37"/>
      <c r="B1" s="19"/>
      <c r="F1" s="42"/>
      <c r="G1" s="41" t="s">
        <v>345</v>
      </c>
      <c r="H1" s="41" t="s">
        <v>351</v>
      </c>
      <c r="I1" s="41"/>
      <c r="J1" s="21"/>
      <c r="K1" s="22"/>
      <c r="L1" s="23"/>
      <c r="M1" s="24"/>
      <c r="N1" s="25"/>
      <c r="O1" s="2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41" s="20" customFormat="1" x14ac:dyDescent="0.3">
      <c r="A2" s="37"/>
      <c r="B2" s="92" t="s">
        <v>367</v>
      </c>
      <c r="C2" s="93"/>
      <c r="D2" s="94"/>
      <c r="F2" s="43"/>
      <c r="G2" s="41" t="s">
        <v>346</v>
      </c>
      <c r="H2" s="41" t="s">
        <v>352</v>
      </c>
      <c r="I2" s="41"/>
      <c r="J2" s="21"/>
      <c r="K2" s="22"/>
      <c r="L2" s="23"/>
      <c r="M2" s="23" t="s">
        <v>358</v>
      </c>
      <c r="N2" s="20">
        <v>2023</v>
      </c>
      <c r="O2" s="2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41" s="20" customFormat="1" x14ac:dyDescent="0.3">
      <c r="A3" s="37"/>
      <c r="B3" s="93"/>
      <c r="C3" s="93"/>
      <c r="D3" s="94"/>
      <c r="F3" s="44"/>
      <c r="G3" s="41" t="s">
        <v>347</v>
      </c>
      <c r="H3" s="41" t="s">
        <v>353</v>
      </c>
      <c r="I3" s="41"/>
      <c r="J3" s="21"/>
      <c r="K3" s="22"/>
      <c r="L3" s="23"/>
      <c r="M3" s="23" t="s">
        <v>359</v>
      </c>
      <c r="N3" s="50">
        <v>1.87</v>
      </c>
      <c r="O3" s="25" t="s">
        <v>360</v>
      </c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41" s="20" customFormat="1" x14ac:dyDescent="0.3">
      <c r="A4" s="37"/>
      <c r="B4" s="93"/>
      <c r="C4" s="93"/>
      <c r="D4" s="94"/>
      <c r="F4" s="45"/>
      <c r="G4" s="41" t="s">
        <v>348</v>
      </c>
      <c r="H4" s="41" t="s">
        <v>354</v>
      </c>
      <c r="I4" s="41"/>
      <c r="J4" s="21"/>
      <c r="K4" s="22"/>
      <c r="L4" s="23"/>
      <c r="M4" s="24"/>
      <c r="N4" s="25"/>
      <c r="O4" s="25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41" s="20" customFormat="1" x14ac:dyDescent="0.3">
      <c r="A5" s="37"/>
      <c r="B5" s="19"/>
      <c r="F5" s="46"/>
      <c r="G5" s="41" t="s">
        <v>349</v>
      </c>
      <c r="H5" s="41" t="s">
        <v>355</v>
      </c>
      <c r="I5" s="41"/>
      <c r="J5" s="21"/>
      <c r="K5" s="22"/>
      <c r="L5" s="23"/>
      <c r="M5" s="24"/>
      <c r="N5" s="25"/>
      <c r="O5" s="25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41" s="20" customFormat="1" x14ac:dyDescent="0.3">
      <c r="A6" s="37"/>
      <c r="B6" s="19"/>
      <c r="F6" s="47"/>
      <c r="G6" s="41" t="s">
        <v>350</v>
      </c>
      <c r="H6" s="41" t="s">
        <v>356</v>
      </c>
      <c r="I6" s="41"/>
      <c r="J6" s="21"/>
      <c r="K6" s="22"/>
      <c r="L6" s="23"/>
      <c r="M6" s="24"/>
      <c r="N6" s="25"/>
      <c r="O6" s="25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H6" s="59"/>
    </row>
    <row r="7" spans="1:41" s="29" customFormat="1" ht="24.9" customHeight="1" x14ac:dyDescent="0.3">
      <c r="F7" s="48"/>
      <c r="I7" s="91" t="s">
        <v>299</v>
      </c>
      <c r="L7" s="29" t="s">
        <v>300</v>
      </c>
      <c r="N7" s="38">
        <v>1.87</v>
      </c>
      <c r="P7" s="61">
        <v>1.87</v>
      </c>
      <c r="Q7" s="61">
        <v>1.92</v>
      </c>
      <c r="R7" s="61">
        <v>2.0499999999999998</v>
      </c>
      <c r="S7" s="61">
        <v>2.1</v>
      </c>
      <c r="T7" s="61">
        <v>2.15</v>
      </c>
      <c r="U7" s="61">
        <f t="shared" ref="U7:AE7" si="0">T7</f>
        <v>2.15</v>
      </c>
      <c r="V7" s="61">
        <f t="shared" si="0"/>
        <v>2.15</v>
      </c>
      <c r="W7" s="61">
        <f t="shared" si="0"/>
        <v>2.15</v>
      </c>
      <c r="X7" s="61">
        <f t="shared" si="0"/>
        <v>2.15</v>
      </c>
      <c r="Y7" s="61">
        <f t="shared" si="0"/>
        <v>2.15</v>
      </c>
      <c r="Z7" s="61">
        <f t="shared" si="0"/>
        <v>2.15</v>
      </c>
      <c r="AA7" s="61">
        <f t="shared" si="0"/>
        <v>2.15</v>
      </c>
      <c r="AB7" s="61">
        <f t="shared" si="0"/>
        <v>2.15</v>
      </c>
      <c r="AC7" s="61">
        <f t="shared" si="0"/>
        <v>2.15</v>
      </c>
      <c r="AD7" s="61">
        <f t="shared" si="0"/>
        <v>2.15</v>
      </c>
      <c r="AE7" s="62">
        <f t="shared" si="0"/>
        <v>2.15</v>
      </c>
      <c r="AF7" s="61"/>
      <c r="AG7" s="60"/>
      <c r="AH7" s="60"/>
      <c r="AI7" s="60"/>
      <c r="AJ7" s="60"/>
      <c r="AK7" s="60"/>
      <c r="AL7" s="60"/>
    </row>
    <row r="8" spans="1:41" s="71" customFormat="1" ht="33.9" customHeight="1" x14ac:dyDescent="0.3">
      <c r="F8" s="72"/>
      <c r="O8" s="71" t="s">
        <v>365</v>
      </c>
      <c r="P8" s="76">
        <f>ROUND((SUM(P10:P300)),0)</f>
        <v>223570</v>
      </c>
      <c r="Q8" s="76">
        <f t="shared" ref="Q8:AE8" si="1">ROUND((SUM(Q10:Q300)),0)</f>
        <v>31253</v>
      </c>
      <c r="R8" s="76">
        <f t="shared" si="1"/>
        <v>23685</v>
      </c>
      <c r="S8" s="76">
        <f t="shared" si="1"/>
        <v>20591</v>
      </c>
      <c r="T8" s="76">
        <f t="shared" si="1"/>
        <v>66422</v>
      </c>
      <c r="U8" s="76">
        <f t="shared" si="1"/>
        <v>36368</v>
      </c>
      <c r="V8" s="76">
        <f t="shared" si="1"/>
        <v>24689</v>
      </c>
      <c r="W8" s="76">
        <f t="shared" si="1"/>
        <v>25388</v>
      </c>
      <c r="X8" s="76">
        <f t="shared" si="1"/>
        <v>45871</v>
      </c>
      <c r="Y8" s="76">
        <f t="shared" si="1"/>
        <v>40452</v>
      </c>
      <c r="Z8" s="76">
        <f t="shared" si="1"/>
        <v>19767</v>
      </c>
      <c r="AA8" s="76">
        <f t="shared" si="1"/>
        <v>60092</v>
      </c>
      <c r="AB8" s="76">
        <f t="shared" si="1"/>
        <v>130900</v>
      </c>
      <c r="AC8" s="76">
        <f t="shared" si="1"/>
        <v>17380</v>
      </c>
      <c r="AD8" s="76">
        <f t="shared" si="1"/>
        <v>238562</v>
      </c>
      <c r="AE8" s="76">
        <f t="shared" si="1"/>
        <v>22170</v>
      </c>
      <c r="AF8" s="76">
        <f>SUM(P8:AE8)</f>
        <v>1027160</v>
      </c>
      <c r="AG8" s="60"/>
      <c r="AH8" s="60"/>
      <c r="AI8" s="60"/>
      <c r="AJ8" s="60"/>
      <c r="AK8" s="60"/>
      <c r="AL8" s="60"/>
    </row>
    <row r="9" spans="1:41" s="2" customFormat="1" ht="80.099999999999994" customHeight="1" x14ac:dyDescent="0.3">
      <c r="A9" s="10" t="s">
        <v>302</v>
      </c>
      <c r="B9" s="14" t="s">
        <v>301</v>
      </c>
      <c r="C9" s="2" t="s">
        <v>297</v>
      </c>
      <c r="D9" s="64" t="s">
        <v>298</v>
      </c>
      <c r="E9" s="65" t="s">
        <v>75</v>
      </c>
      <c r="F9" s="66" t="s">
        <v>344</v>
      </c>
      <c r="G9" s="66" t="s">
        <v>105</v>
      </c>
      <c r="H9" s="65" t="s">
        <v>343</v>
      </c>
      <c r="I9" s="65" t="s">
        <v>77</v>
      </c>
      <c r="J9" s="67" t="s">
        <v>361</v>
      </c>
      <c r="K9" s="68" t="s">
        <v>362</v>
      </c>
      <c r="L9" s="69" t="s">
        <v>363</v>
      </c>
      <c r="M9" s="70" t="s">
        <v>364</v>
      </c>
      <c r="N9" s="70" t="s">
        <v>114</v>
      </c>
      <c r="O9" s="70" t="s">
        <v>0</v>
      </c>
      <c r="P9" s="73">
        <v>2023</v>
      </c>
      <c r="Q9" s="73">
        <f>P9+1</f>
        <v>2024</v>
      </c>
      <c r="R9" s="73">
        <f t="shared" ref="R9:AE9" si="2">Q9+1</f>
        <v>2025</v>
      </c>
      <c r="S9" s="73">
        <f t="shared" si="2"/>
        <v>2026</v>
      </c>
      <c r="T9" s="73">
        <f t="shared" si="2"/>
        <v>2027</v>
      </c>
      <c r="U9" s="73">
        <f t="shared" si="2"/>
        <v>2028</v>
      </c>
      <c r="V9" s="73">
        <f t="shared" si="2"/>
        <v>2029</v>
      </c>
      <c r="W9" s="73">
        <f t="shared" si="2"/>
        <v>2030</v>
      </c>
      <c r="X9" s="73">
        <f t="shared" si="2"/>
        <v>2031</v>
      </c>
      <c r="Y9" s="73">
        <f t="shared" si="2"/>
        <v>2032</v>
      </c>
      <c r="Z9" s="73">
        <f t="shared" si="2"/>
        <v>2033</v>
      </c>
      <c r="AA9" s="73">
        <f t="shared" si="2"/>
        <v>2034</v>
      </c>
      <c r="AB9" s="73">
        <f t="shared" si="2"/>
        <v>2035</v>
      </c>
      <c r="AC9" s="73">
        <f>AB9+1</f>
        <v>2036</v>
      </c>
      <c r="AD9" s="74">
        <f t="shared" si="2"/>
        <v>2037</v>
      </c>
      <c r="AE9" s="73">
        <f t="shared" si="2"/>
        <v>2038</v>
      </c>
      <c r="AF9" s="75" t="s">
        <v>125</v>
      </c>
      <c r="AG9" s="59" t="s">
        <v>1</v>
      </c>
      <c r="AH9" s="59"/>
      <c r="AI9" s="59"/>
      <c r="AJ9" s="59"/>
      <c r="AK9" s="59"/>
      <c r="AL9" s="59"/>
      <c r="AN9" s="2" t="s">
        <v>106</v>
      </c>
      <c r="AO9" s="2" t="s">
        <v>110</v>
      </c>
    </row>
    <row r="10" spans="1:41" x14ac:dyDescent="0.3">
      <c r="A10" s="39">
        <f>_xlfn.XLOOKUP(B10,Elementen!C:C,Elementen!A:A)</f>
        <v>1</v>
      </c>
      <c r="B10" s="15" t="s">
        <v>303</v>
      </c>
      <c r="C10" t="s">
        <v>127</v>
      </c>
      <c r="D10" t="s">
        <v>115</v>
      </c>
      <c r="E10" t="s">
        <v>126</v>
      </c>
      <c r="F10" s="49" t="s">
        <v>345</v>
      </c>
      <c r="G10" s="28" t="s">
        <v>108</v>
      </c>
      <c r="J10" s="6">
        <v>1</v>
      </c>
      <c r="K10" s="11" t="s">
        <v>2</v>
      </c>
      <c r="L10" s="8">
        <v>2022</v>
      </c>
      <c r="M10" s="7">
        <v>1</v>
      </c>
      <c r="N10" s="3">
        <v>100</v>
      </c>
      <c r="O10" s="3">
        <f t="shared" ref="O10:O41" si="3">N10*J10</f>
        <v>100</v>
      </c>
      <c r="P10" s="63">
        <f t="shared" ref="P10:P41" si="4">IF(P$9&lt;L10,0,IF($M10=0,$O10,IF(P$9=$L10,$O10,IF(P$9=($L10+($M10*TRUNC((P$9-$L10)/$M10))),$O10*(P$7/$N$7),0))))</f>
        <v>100</v>
      </c>
      <c r="Q10" s="55">
        <f t="shared" ref="Q10:AE19" si="5">IF(Q$9&lt;$L10,0,IF($M10=0,0,IF(Q$9=($L10+($M10*TRUNC((Q$9-$L10)/$M10))),$O10*(1+(Q$7-$N$7)),0)))</f>
        <v>104.99999999999999</v>
      </c>
      <c r="R10" s="55">
        <f t="shared" si="5"/>
        <v>117.99999999999997</v>
      </c>
      <c r="S10" s="55">
        <f t="shared" si="5"/>
        <v>123</v>
      </c>
      <c r="T10" s="55">
        <f t="shared" si="5"/>
        <v>127.99999999999999</v>
      </c>
      <c r="U10" s="55">
        <f t="shared" si="5"/>
        <v>127.99999999999999</v>
      </c>
      <c r="V10" s="55">
        <f t="shared" si="5"/>
        <v>127.99999999999999</v>
      </c>
      <c r="W10" s="55">
        <f t="shared" si="5"/>
        <v>127.99999999999999</v>
      </c>
      <c r="X10" s="55">
        <f t="shared" si="5"/>
        <v>127.99999999999999</v>
      </c>
      <c r="Y10" s="55">
        <f t="shared" si="5"/>
        <v>127.99999999999999</v>
      </c>
      <c r="Z10" s="55">
        <f t="shared" si="5"/>
        <v>127.99999999999999</v>
      </c>
      <c r="AA10" s="55">
        <f t="shared" si="5"/>
        <v>127.99999999999999</v>
      </c>
      <c r="AB10" s="55">
        <f t="shared" si="5"/>
        <v>127.99999999999999</v>
      </c>
      <c r="AC10" s="55">
        <f t="shared" si="5"/>
        <v>127.99999999999999</v>
      </c>
      <c r="AD10" s="55">
        <f t="shared" si="5"/>
        <v>127.99999999999999</v>
      </c>
      <c r="AE10" s="55">
        <f t="shared" si="5"/>
        <v>127.99999999999999</v>
      </c>
      <c r="AF10" s="52">
        <f>SUM(P10:AE10)</f>
        <v>1982</v>
      </c>
      <c r="AJ10" s="20"/>
      <c r="AK10" s="20"/>
      <c r="AN10" t="s">
        <v>107</v>
      </c>
      <c r="AO10" t="s">
        <v>111</v>
      </c>
    </row>
    <row r="11" spans="1:41" x14ac:dyDescent="0.3">
      <c r="A11" s="39">
        <f>_xlfn.XLOOKUP(B11,Elementen!C:C,Elementen!A:A)</f>
        <v>1</v>
      </c>
      <c r="B11" s="15" t="s">
        <v>303</v>
      </c>
      <c r="C11" t="s">
        <v>3</v>
      </c>
      <c r="D11" t="s">
        <v>116</v>
      </c>
      <c r="F11" s="49" t="s">
        <v>346</v>
      </c>
      <c r="J11" s="6">
        <v>57.48</v>
      </c>
      <c r="K11" s="11" t="s">
        <v>2</v>
      </c>
      <c r="L11" s="8">
        <v>2017</v>
      </c>
      <c r="M11" s="7">
        <v>10</v>
      </c>
      <c r="N11" s="3">
        <v>12</v>
      </c>
      <c r="O11" s="3">
        <f t="shared" si="3"/>
        <v>689.76</v>
      </c>
      <c r="P11" s="40">
        <f t="shared" si="4"/>
        <v>0</v>
      </c>
      <c r="Q11" s="17">
        <f t="shared" si="5"/>
        <v>0</v>
      </c>
      <c r="R11" s="17">
        <f t="shared" si="5"/>
        <v>0</v>
      </c>
      <c r="S11" s="17">
        <f t="shared" si="5"/>
        <v>0</v>
      </c>
      <c r="T11" s="17">
        <f t="shared" si="5"/>
        <v>882.89279999999985</v>
      </c>
      <c r="U11" s="17">
        <f t="shared" si="5"/>
        <v>0</v>
      </c>
      <c r="V11" s="17">
        <f t="shared" si="5"/>
        <v>0</v>
      </c>
      <c r="W11" s="17">
        <f t="shared" si="5"/>
        <v>0</v>
      </c>
      <c r="X11" s="17">
        <f t="shared" si="5"/>
        <v>0</v>
      </c>
      <c r="Y11" s="17">
        <f t="shared" si="5"/>
        <v>0</v>
      </c>
      <c r="Z11" s="17">
        <f t="shared" si="5"/>
        <v>0</v>
      </c>
      <c r="AA11" s="17">
        <f t="shared" si="5"/>
        <v>0</v>
      </c>
      <c r="AB11" s="17">
        <f t="shared" si="5"/>
        <v>0</v>
      </c>
      <c r="AC11" s="17">
        <f t="shared" si="5"/>
        <v>0</v>
      </c>
      <c r="AD11" s="17">
        <f t="shared" si="5"/>
        <v>882.89279999999985</v>
      </c>
      <c r="AE11" s="17">
        <f t="shared" si="5"/>
        <v>0</v>
      </c>
      <c r="AF11" s="53">
        <f t="shared" ref="AF11:AF74" si="6">SUM(P11:AE11)</f>
        <v>1765.7855999999997</v>
      </c>
      <c r="AJ11" s="60"/>
      <c r="AK11" s="60"/>
      <c r="AN11" t="s">
        <v>108</v>
      </c>
      <c r="AO11" t="s">
        <v>112</v>
      </c>
    </row>
    <row r="12" spans="1:41" x14ac:dyDescent="0.3">
      <c r="A12" s="39">
        <f>_xlfn.XLOOKUP(B12,Elementen!C:C,Elementen!A:A)</f>
        <v>1</v>
      </c>
      <c r="B12" s="15" t="s">
        <v>303</v>
      </c>
      <c r="C12" t="s">
        <v>128</v>
      </c>
      <c r="D12" t="s">
        <v>117</v>
      </c>
      <c r="E12" t="s">
        <v>126</v>
      </c>
      <c r="F12" s="49" t="s">
        <v>346</v>
      </c>
      <c r="G12" s="28" t="s">
        <v>108</v>
      </c>
      <c r="J12" s="6">
        <v>57.48</v>
      </c>
      <c r="K12" s="11" t="s">
        <v>2</v>
      </c>
      <c r="L12" s="8">
        <v>2017</v>
      </c>
      <c r="M12" s="7">
        <v>30</v>
      </c>
      <c r="N12" s="3">
        <v>12</v>
      </c>
      <c r="O12" s="3">
        <f t="shared" si="3"/>
        <v>689.76</v>
      </c>
      <c r="P12" s="40">
        <f t="shared" si="4"/>
        <v>0</v>
      </c>
      <c r="Q12" s="17">
        <f t="shared" si="5"/>
        <v>0</v>
      </c>
      <c r="R12" s="17">
        <f t="shared" si="5"/>
        <v>0</v>
      </c>
      <c r="S12" s="17">
        <f t="shared" si="5"/>
        <v>0</v>
      </c>
      <c r="T12" s="17">
        <f t="shared" si="5"/>
        <v>0</v>
      </c>
      <c r="U12" s="17">
        <f t="shared" si="5"/>
        <v>0</v>
      </c>
      <c r="V12" s="17">
        <f t="shared" si="5"/>
        <v>0</v>
      </c>
      <c r="W12" s="17">
        <f t="shared" si="5"/>
        <v>0</v>
      </c>
      <c r="X12" s="17">
        <f t="shared" si="5"/>
        <v>0</v>
      </c>
      <c r="Y12" s="17">
        <f t="shared" si="5"/>
        <v>0</v>
      </c>
      <c r="Z12" s="17">
        <f t="shared" si="5"/>
        <v>0</v>
      </c>
      <c r="AA12" s="17">
        <f t="shared" si="5"/>
        <v>0</v>
      </c>
      <c r="AB12" s="17">
        <f t="shared" si="5"/>
        <v>0</v>
      </c>
      <c r="AC12" s="17">
        <f t="shared" si="5"/>
        <v>0</v>
      </c>
      <c r="AD12" s="17">
        <f t="shared" si="5"/>
        <v>0</v>
      </c>
      <c r="AE12" s="17">
        <f t="shared" si="5"/>
        <v>0</v>
      </c>
      <c r="AF12" s="52">
        <f t="shared" si="6"/>
        <v>0</v>
      </c>
      <c r="AN12" t="s">
        <v>109</v>
      </c>
      <c r="AO12" t="s">
        <v>113</v>
      </c>
    </row>
    <row r="13" spans="1:41" x14ac:dyDescent="0.3">
      <c r="A13" s="39">
        <f>_xlfn.XLOOKUP(B13,Elementen!C:C,Elementen!A:A)</f>
        <v>1</v>
      </c>
      <c r="B13" s="15" t="s">
        <v>303</v>
      </c>
      <c r="C13" t="s">
        <v>127</v>
      </c>
      <c r="D13" t="s">
        <v>118</v>
      </c>
      <c r="E13" t="s">
        <v>126</v>
      </c>
      <c r="F13" s="49" t="s">
        <v>347</v>
      </c>
      <c r="G13" s="28" t="s">
        <v>107</v>
      </c>
      <c r="J13" s="6">
        <v>1</v>
      </c>
      <c r="K13" s="11" t="s">
        <v>4</v>
      </c>
      <c r="L13" s="8">
        <v>2010</v>
      </c>
      <c r="M13" s="7">
        <v>5</v>
      </c>
      <c r="N13" s="3">
        <v>3392</v>
      </c>
      <c r="O13" s="3">
        <f t="shared" si="3"/>
        <v>3392</v>
      </c>
      <c r="P13" s="40">
        <f t="shared" si="4"/>
        <v>0</v>
      </c>
      <c r="Q13" s="17">
        <f t="shared" si="5"/>
        <v>0</v>
      </c>
      <c r="R13" s="17">
        <f t="shared" si="5"/>
        <v>4002.559999999999</v>
      </c>
      <c r="S13" s="17">
        <f t="shared" si="5"/>
        <v>0</v>
      </c>
      <c r="T13" s="17">
        <f t="shared" si="5"/>
        <v>0</v>
      </c>
      <c r="U13" s="17">
        <f t="shared" si="5"/>
        <v>0</v>
      </c>
      <c r="V13" s="17">
        <f t="shared" si="5"/>
        <v>0</v>
      </c>
      <c r="W13" s="17">
        <f t="shared" si="5"/>
        <v>4341.7599999999993</v>
      </c>
      <c r="X13" s="17">
        <f t="shared" si="5"/>
        <v>0</v>
      </c>
      <c r="Y13" s="17">
        <f t="shared" si="5"/>
        <v>0</v>
      </c>
      <c r="Z13" s="17">
        <f t="shared" si="5"/>
        <v>0</v>
      </c>
      <c r="AA13" s="17">
        <f t="shared" si="5"/>
        <v>0</v>
      </c>
      <c r="AB13" s="17">
        <f t="shared" si="5"/>
        <v>4341.7599999999993</v>
      </c>
      <c r="AC13" s="17">
        <f t="shared" si="5"/>
        <v>0</v>
      </c>
      <c r="AD13" s="17">
        <f t="shared" si="5"/>
        <v>0</v>
      </c>
      <c r="AE13" s="17">
        <f t="shared" si="5"/>
        <v>0</v>
      </c>
      <c r="AF13" s="53">
        <f t="shared" si="6"/>
        <v>12686.079999999998</v>
      </c>
    </row>
    <row r="14" spans="1:41" x14ac:dyDescent="0.3">
      <c r="A14" s="39">
        <f>_xlfn.XLOOKUP(B14,Elementen!C:C,Elementen!A:A)</f>
        <v>1</v>
      </c>
      <c r="B14" s="15" t="s">
        <v>303</v>
      </c>
      <c r="C14" t="s">
        <v>127</v>
      </c>
      <c r="D14" t="s">
        <v>115</v>
      </c>
      <c r="E14" t="s">
        <v>76</v>
      </c>
      <c r="F14" s="49" t="s">
        <v>346</v>
      </c>
      <c r="J14" s="6">
        <v>4.95</v>
      </c>
      <c r="K14" s="11" t="s">
        <v>2</v>
      </c>
      <c r="L14" s="8">
        <v>2017</v>
      </c>
      <c r="M14" s="7">
        <v>10</v>
      </c>
      <c r="N14" s="3">
        <v>206</v>
      </c>
      <c r="O14" s="3">
        <f t="shared" si="3"/>
        <v>1019.7</v>
      </c>
      <c r="P14" s="40">
        <f t="shared" si="4"/>
        <v>0</v>
      </c>
      <c r="Q14" s="17">
        <f t="shared" si="5"/>
        <v>0</v>
      </c>
      <c r="R14" s="17">
        <f t="shared" si="5"/>
        <v>0</v>
      </c>
      <c r="S14" s="17">
        <f t="shared" si="5"/>
        <v>0</v>
      </c>
      <c r="T14" s="17">
        <f t="shared" si="5"/>
        <v>1305.2159999999999</v>
      </c>
      <c r="U14" s="17">
        <f t="shared" si="5"/>
        <v>0</v>
      </c>
      <c r="V14" s="17">
        <f t="shared" si="5"/>
        <v>0</v>
      </c>
      <c r="W14" s="17">
        <f t="shared" si="5"/>
        <v>0</v>
      </c>
      <c r="X14" s="17">
        <f t="shared" si="5"/>
        <v>0</v>
      </c>
      <c r="Y14" s="17">
        <f t="shared" si="5"/>
        <v>0</v>
      </c>
      <c r="Z14" s="17">
        <f t="shared" si="5"/>
        <v>0</v>
      </c>
      <c r="AA14" s="17">
        <f t="shared" si="5"/>
        <v>0</v>
      </c>
      <c r="AB14" s="17">
        <f t="shared" si="5"/>
        <v>0</v>
      </c>
      <c r="AC14" s="17">
        <f t="shared" si="5"/>
        <v>0</v>
      </c>
      <c r="AD14" s="17">
        <f t="shared" si="5"/>
        <v>1305.2159999999999</v>
      </c>
      <c r="AE14" s="17">
        <f t="shared" si="5"/>
        <v>0</v>
      </c>
      <c r="AF14" s="52">
        <f t="shared" si="6"/>
        <v>2610.4319999999998</v>
      </c>
    </row>
    <row r="15" spans="1:41" x14ac:dyDescent="0.3">
      <c r="A15" s="39">
        <f>_xlfn.XLOOKUP(B15,Elementen!C:C,Elementen!A:A)</f>
        <v>1</v>
      </c>
      <c r="B15" s="15" t="s">
        <v>303</v>
      </c>
      <c r="C15" t="s">
        <v>127</v>
      </c>
      <c r="D15" t="s">
        <v>116</v>
      </c>
      <c r="E15" t="s">
        <v>76</v>
      </c>
      <c r="F15" s="49" t="s">
        <v>348</v>
      </c>
      <c r="J15" s="6">
        <v>494.55</v>
      </c>
      <c r="K15" s="11" t="s">
        <v>2</v>
      </c>
      <c r="L15" s="8">
        <v>2017</v>
      </c>
      <c r="M15" s="7">
        <v>10</v>
      </c>
      <c r="N15" s="3">
        <v>12</v>
      </c>
      <c r="O15" s="3">
        <f t="shared" si="3"/>
        <v>5934.6</v>
      </c>
      <c r="P15" s="40">
        <f t="shared" si="4"/>
        <v>0</v>
      </c>
      <c r="Q15" s="17">
        <f t="shared" si="5"/>
        <v>0</v>
      </c>
      <c r="R15" s="17">
        <f t="shared" si="5"/>
        <v>0</v>
      </c>
      <c r="S15" s="17">
        <f t="shared" si="5"/>
        <v>0</v>
      </c>
      <c r="T15" s="17">
        <f t="shared" si="5"/>
        <v>7596.2879999999996</v>
      </c>
      <c r="U15" s="17">
        <f t="shared" si="5"/>
        <v>0</v>
      </c>
      <c r="V15" s="17">
        <f t="shared" si="5"/>
        <v>0</v>
      </c>
      <c r="W15" s="17">
        <f t="shared" si="5"/>
        <v>0</v>
      </c>
      <c r="X15" s="17">
        <f t="shared" si="5"/>
        <v>0</v>
      </c>
      <c r="Y15" s="17">
        <f t="shared" si="5"/>
        <v>0</v>
      </c>
      <c r="Z15" s="17">
        <f t="shared" si="5"/>
        <v>0</v>
      </c>
      <c r="AA15" s="17">
        <f t="shared" si="5"/>
        <v>0</v>
      </c>
      <c r="AB15" s="17">
        <f t="shared" si="5"/>
        <v>0</v>
      </c>
      <c r="AC15" s="17">
        <f t="shared" si="5"/>
        <v>0</v>
      </c>
      <c r="AD15" s="17">
        <f t="shared" si="5"/>
        <v>7596.2879999999996</v>
      </c>
      <c r="AE15" s="17">
        <f t="shared" si="5"/>
        <v>0</v>
      </c>
      <c r="AF15" s="53">
        <f t="shared" si="6"/>
        <v>15192.575999999999</v>
      </c>
    </row>
    <row r="16" spans="1:41" x14ac:dyDescent="0.3">
      <c r="A16" s="39">
        <f>_xlfn.XLOOKUP(B16,Elementen!C:C,Elementen!A:A)</f>
        <v>1</v>
      </c>
      <c r="B16" s="15" t="s">
        <v>303</v>
      </c>
      <c r="C16" t="s">
        <v>127</v>
      </c>
      <c r="D16" t="s">
        <v>117</v>
      </c>
      <c r="E16" t="s">
        <v>76</v>
      </c>
      <c r="F16" s="49" t="s">
        <v>347</v>
      </c>
      <c r="G16" s="28" t="s">
        <v>109</v>
      </c>
      <c r="J16" s="6">
        <v>494.55</v>
      </c>
      <c r="K16" s="11" t="s">
        <v>2</v>
      </c>
      <c r="L16" s="8">
        <v>2017</v>
      </c>
      <c r="M16" s="7">
        <v>30</v>
      </c>
      <c r="N16" s="3">
        <v>12</v>
      </c>
      <c r="O16" s="3">
        <f t="shared" si="3"/>
        <v>5934.6</v>
      </c>
      <c r="P16" s="40">
        <f t="shared" si="4"/>
        <v>0</v>
      </c>
      <c r="Q16" s="17">
        <f t="shared" si="5"/>
        <v>0</v>
      </c>
      <c r="R16" s="17">
        <f t="shared" si="5"/>
        <v>0</v>
      </c>
      <c r="S16" s="17">
        <f t="shared" si="5"/>
        <v>0</v>
      </c>
      <c r="T16" s="17">
        <f t="shared" si="5"/>
        <v>0</v>
      </c>
      <c r="U16" s="17">
        <f t="shared" si="5"/>
        <v>0</v>
      </c>
      <c r="V16" s="17">
        <f t="shared" si="5"/>
        <v>0</v>
      </c>
      <c r="W16" s="17">
        <f t="shared" si="5"/>
        <v>0</v>
      </c>
      <c r="X16" s="17">
        <f t="shared" si="5"/>
        <v>0</v>
      </c>
      <c r="Y16" s="17">
        <f t="shared" si="5"/>
        <v>0</v>
      </c>
      <c r="Z16" s="17">
        <f t="shared" si="5"/>
        <v>0</v>
      </c>
      <c r="AA16" s="17">
        <f t="shared" si="5"/>
        <v>0</v>
      </c>
      <c r="AB16" s="17">
        <f t="shared" si="5"/>
        <v>0</v>
      </c>
      <c r="AC16" s="17">
        <f t="shared" si="5"/>
        <v>0</v>
      </c>
      <c r="AD16" s="17">
        <f t="shared" si="5"/>
        <v>0</v>
      </c>
      <c r="AE16" s="17">
        <f t="shared" si="5"/>
        <v>0</v>
      </c>
      <c r="AF16" s="52">
        <f t="shared" si="6"/>
        <v>0</v>
      </c>
    </row>
    <row r="17" spans="1:32" x14ac:dyDescent="0.3">
      <c r="A17" s="39">
        <f>_xlfn.XLOOKUP(B17,Elementen!C:C,Elementen!A:A)</f>
        <v>1</v>
      </c>
      <c r="B17" s="15" t="s">
        <v>303</v>
      </c>
      <c r="C17" t="s">
        <v>129</v>
      </c>
      <c r="D17" t="s">
        <v>119</v>
      </c>
      <c r="E17" t="s">
        <v>76</v>
      </c>
      <c r="F17" s="49" t="s">
        <v>350</v>
      </c>
      <c r="G17" s="28" t="s">
        <v>109</v>
      </c>
      <c r="J17" s="6">
        <v>53</v>
      </c>
      <c r="K17" s="11" t="s">
        <v>5</v>
      </c>
      <c r="L17" s="8">
        <v>2027</v>
      </c>
      <c r="M17" s="7">
        <v>20</v>
      </c>
      <c r="N17" s="3">
        <v>8</v>
      </c>
      <c r="O17" s="3">
        <f t="shared" si="3"/>
        <v>424</v>
      </c>
      <c r="P17" s="40">
        <f t="shared" si="4"/>
        <v>0</v>
      </c>
      <c r="Q17" s="17">
        <f t="shared" si="5"/>
        <v>0</v>
      </c>
      <c r="R17" s="17">
        <f t="shared" si="5"/>
        <v>0</v>
      </c>
      <c r="S17" s="17">
        <f t="shared" si="5"/>
        <v>0</v>
      </c>
      <c r="T17" s="17">
        <f t="shared" si="5"/>
        <v>542.71999999999991</v>
      </c>
      <c r="U17" s="17">
        <f t="shared" si="5"/>
        <v>0</v>
      </c>
      <c r="V17" s="17">
        <f t="shared" si="5"/>
        <v>0</v>
      </c>
      <c r="W17" s="17">
        <f t="shared" si="5"/>
        <v>0</v>
      </c>
      <c r="X17" s="17">
        <f t="shared" si="5"/>
        <v>0</v>
      </c>
      <c r="Y17" s="17">
        <f t="shared" si="5"/>
        <v>0</v>
      </c>
      <c r="Z17" s="17">
        <f t="shared" si="5"/>
        <v>0</v>
      </c>
      <c r="AA17" s="17">
        <f t="shared" si="5"/>
        <v>0</v>
      </c>
      <c r="AB17" s="17">
        <f t="shared" si="5"/>
        <v>0</v>
      </c>
      <c r="AC17" s="17">
        <f t="shared" si="5"/>
        <v>0</v>
      </c>
      <c r="AD17" s="17">
        <f t="shared" si="5"/>
        <v>0</v>
      </c>
      <c r="AE17" s="17">
        <f t="shared" si="5"/>
        <v>0</v>
      </c>
      <c r="AF17" s="53">
        <f t="shared" si="6"/>
        <v>542.71999999999991</v>
      </c>
    </row>
    <row r="18" spans="1:32" x14ac:dyDescent="0.3">
      <c r="A18" s="39">
        <f>_xlfn.XLOOKUP(B18,Elementen!C:C,Elementen!A:A)</f>
        <v>1</v>
      </c>
      <c r="B18" s="15" t="s">
        <v>303</v>
      </c>
      <c r="C18" t="s">
        <v>129</v>
      </c>
      <c r="D18" t="s">
        <v>120</v>
      </c>
      <c r="F18" s="49" t="s">
        <v>346</v>
      </c>
      <c r="G18" s="28" t="s">
        <v>107</v>
      </c>
      <c r="J18" s="6">
        <v>53</v>
      </c>
      <c r="K18" s="11" t="s">
        <v>5</v>
      </c>
      <c r="L18" s="8">
        <v>2012</v>
      </c>
      <c r="M18" s="7">
        <v>1</v>
      </c>
      <c r="N18" s="3">
        <v>8</v>
      </c>
      <c r="O18" s="3">
        <f t="shared" si="3"/>
        <v>424</v>
      </c>
      <c r="P18" s="40">
        <f t="shared" si="4"/>
        <v>424</v>
      </c>
      <c r="Q18" s="17">
        <f t="shared" si="5"/>
        <v>445.19999999999993</v>
      </c>
      <c r="R18" s="17">
        <f t="shared" si="5"/>
        <v>500.31999999999988</v>
      </c>
      <c r="S18" s="17">
        <f t="shared" si="5"/>
        <v>521.52</v>
      </c>
      <c r="T18" s="17">
        <f t="shared" si="5"/>
        <v>542.71999999999991</v>
      </c>
      <c r="U18" s="17">
        <f t="shared" si="5"/>
        <v>542.71999999999991</v>
      </c>
      <c r="V18" s="17">
        <f t="shared" si="5"/>
        <v>542.71999999999991</v>
      </c>
      <c r="W18" s="17">
        <f t="shared" si="5"/>
        <v>542.71999999999991</v>
      </c>
      <c r="X18" s="17">
        <f t="shared" si="5"/>
        <v>542.71999999999991</v>
      </c>
      <c r="Y18" s="17">
        <f t="shared" si="5"/>
        <v>542.71999999999991</v>
      </c>
      <c r="Z18" s="17">
        <f t="shared" si="5"/>
        <v>542.71999999999991</v>
      </c>
      <c r="AA18" s="17">
        <f t="shared" si="5"/>
        <v>542.71999999999991</v>
      </c>
      <c r="AB18" s="17">
        <f t="shared" si="5"/>
        <v>542.71999999999991</v>
      </c>
      <c r="AC18" s="17">
        <f t="shared" si="5"/>
        <v>542.71999999999991</v>
      </c>
      <c r="AD18" s="17">
        <f t="shared" si="5"/>
        <v>542.71999999999991</v>
      </c>
      <c r="AE18" s="17">
        <f t="shared" si="5"/>
        <v>542.71999999999991</v>
      </c>
      <c r="AF18" s="52">
        <f t="shared" si="6"/>
        <v>8403.68</v>
      </c>
    </row>
    <row r="19" spans="1:32" x14ac:dyDescent="0.3">
      <c r="A19" s="39">
        <f>_xlfn.XLOOKUP(B19,Elementen!C:C,Elementen!A:A)</f>
        <v>1</v>
      </c>
      <c r="B19" s="15" t="s">
        <v>303</v>
      </c>
      <c r="C19" t="s">
        <v>130</v>
      </c>
      <c r="D19" t="s">
        <v>118</v>
      </c>
      <c r="F19" s="49" t="s">
        <v>346</v>
      </c>
      <c r="G19" s="28" t="s">
        <v>108</v>
      </c>
      <c r="J19" s="6">
        <v>1</v>
      </c>
      <c r="K19" s="11" t="s">
        <v>4</v>
      </c>
      <c r="L19" s="8">
        <v>2010</v>
      </c>
      <c r="M19" s="7">
        <v>0</v>
      </c>
      <c r="N19" s="3">
        <v>637</v>
      </c>
      <c r="O19" s="3">
        <f t="shared" si="3"/>
        <v>637</v>
      </c>
      <c r="P19" s="40">
        <f t="shared" si="4"/>
        <v>637</v>
      </c>
      <c r="Q19" s="17">
        <f t="shared" si="5"/>
        <v>0</v>
      </c>
      <c r="R19" s="17">
        <f t="shared" si="5"/>
        <v>0</v>
      </c>
      <c r="S19" s="17">
        <f t="shared" si="5"/>
        <v>0</v>
      </c>
      <c r="T19" s="17">
        <f t="shared" si="5"/>
        <v>0</v>
      </c>
      <c r="U19" s="17">
        <f t="shared" si="5"/>
        <v>0</v>
      </c>
      <c r="V19" s="17">
        <f t="shared" si="5"/>
        <v>0</v>
      </c>
      <c r="W19" s="17">
        <f t="shared" si="5"/>
        <v>0</v>
      </c>
      <c r="X19" s="17">
        <f t="shared" si="5"/>
        <v>0</v>
      </c>
      <c r="Y19" s="17">
        <f t="shared" si="5"/>
        <v>0</v>
      </c>
      <c r="Z19" s="17">
        <f t="shared" si="5"/>
        <v>0</v>
      </c>
      <c r="AA19" s="17">
        <f t="shared" si="5"/>
        <v>0</v>
      </c>
      <c r="AB19" s="17">
        <f t="shared" si="5"/>
        <v>0</v>
      </c>
      <c r="AC19" s="17">
        <f t="shared" si="5"/>
        <v>0</v>
      </c>
      <c r="AD19" s="17">
        <f t="shared" si="5"/>
        <v>0</v>
      </c>
      <c r="AE19" s="17">
        <f t="shared" si="5"/>
        <v>0</v>
      </c>
      <c r="AF19" s="53">
        <f t="shared" si="6"/>
        <v>637</v>
      </c>
    </row>
    <row r="20" spans="1:32" x14ac:dyDescent="0.3">
      <c r="A20" s="39">
        <f>_xlfn.XLOOKUP(B20,Elementen!C:C,Elementen!A:A)</f>
        <v>1</v>
      </c>
      <c r="B20" s="15" t="s">
        <v>303</v>
      </c>
      <c r="C20" t="s">
        <v>130</v>
      </c>
      <c r="D20" t="s">
        <v>121</v>
      </c>
      <c r="F20" s="49" t="s">
        <v>346</v>
      </c>
      <c r="G20" s="28" t="s">
        <v>107</v>
      </c>
      <c r="J20" s="6">
        <v>10.199999999999999</v>
      </c>
      <c r="K20" s="11" t="s">
        <v>5</v>
      </c>
      <c r="L20" s="8">
        <v>2040</v>
      </c>
      <c r="M20" s="7">
        <v>30</v>
      </c>
      <c r="N20" s="3">
        <v>62</v>
      </c>
      <c r="O20" s="3">
        <f t="shared" si="3"/>
        <v>632.4</v>
      </c>
      <c r="P20" s="40">
        <f t="shared" si="4"/>
        <v>0</v>
      </c>
      <c r="Q20" s="17">
        <f t="shared" ref="Q20:AE29" si="7">IF(Q$9&lt;$L20,0,IF($M20=0,0,IF(Q$9=($L20+($M20*TRUNC((Q$9-$L20)/$M20))),$O20*(1+(Q$7-$N$7)),0)))</f>
        <v>0</v>
      </c>
      <c r="R20" s="17">
        <f t="shared" si="7"/>
        <v>0</v>
      </c>
      <c r="S20" s="17">
        <f t="shared" si="7"/>
        <v>0</v>
      </c>
      <c r="T20" s="17">
        <f t="shared" si="7"/>
        <v>0</v>
      </c>
      <c r="U20" s="17">
        <f t="shared" si="7"/>
        <v>0</v>
      </c>
      <c r="V20" s="17">
        <f t="shared" si="7"/>
        <v>0</v>
      </c>
      <c r="W20" s="17">
        <f t="shared" si="7"/>
        <v>0</v>
      </c>
      <c r="X20" s="17">
        <f t="shared" si="7"/>
        <v>0</v>
      </c>
      <c r="Y20" s="17">
        <f t="shared" si="7"/>
        <v>0</v>
      </c>
      <c r="Z20" s="17">
        <f t="shared" si="7"/>
        <v>0</v>
      </c>
      <c r="AA20" s="17">
        <f t="shared" si="7"/>
        <v>0</v>
      </c>
      <c r="AB20" s="17">
        <f t="shared" si="7"/>
        <v>0</v>
      </c>
      <c r="AC20" s="17">
        <f t="shared" si="7"/>
        <v>0</v>
      </c>
      <c r="AD20" s="17">
        <f t="shared" si="7"/>
        <v>0</v>
      </c>
      <c r="AE20" s="17">
        <f t="shared" si="7"/>
        <v>0</v>
      </c>
      <c r="AF20" s="52">
        <f t="shared" si="6"/>
        <v>0</v>
      </c>
    </row>
    <row r="21" spans="1:32" x14ac:dyDescent="0.3">
      <c r="A21" s="39">
        <f>_xlfn.XLOOKUP(B21,Elementen!C:C,Elementen!A:A)</f>
        <v>1</v>
      </c>
      <c r="B21" s="15" t="s">
        <v>303</v>
      </c>
      <c r="C21" t="s">
        <v>131</v>
      </c>
      <c r="D21" t="s">
        <v>78</v>
      </c>
      <c r="F21" s="49" t="s">
        <v>346</v>
      </c>
      <c r="G21" s="28" t="s">
        <v>109</v>
      </c>
      <c r="J21" s="6">
        <v>57.48</v>
      </c>
      <c r="K21" s="11" t="s">
        <v>2</v>
      </c>
      <c r="L21" s="8">
        <v>2037</v>
      </c>
      <c r="M21" s="7">
        <v>50</v>
      </c>
      <c r="N21" s="3">
        <v>72</v>
      </c>
      <c r="O21" s="3">
        <f t="shared" si="3"/>
        <v>4138.5599999999995</v>
      </c>
      <c r="P21" s="40">
        <f t="shared" si="4"/>
        <v>0</v>
      </c>
      <c r="Q21" s="17">
        <f t="shared" si="7"/>
        <v>0</v>
      </c>
      <c r="R21" s="17">
        <f t="shared" si="7"/>
        <v>0</v>
      </c>
      <c r="S21" s="17">
        <f t="shared" si="7"/>
        <v>0</v>
      </c>
      <c r="T21" s="17">
        <f t="shared" si="7"/>
        <v>0</v>
      </c>
      <c r="U21" s="17">
        <f t="shared" si="7"/>
        <v>0</v>
      </c>
      <c r="V21" s="17">
        <f t="shared" si="7"/>
        <v>0</v>
      </c>
      <c r="W21" s="17">
        <f t="shared" si="7"/>
        <v>0</v>
      </c>
      <c r="X21" s="17">
        <f t="shared" si="7"/>
        <v>0</v>
      </c>
      <c r="Y21" s="17">
        <f t="shared" si="7"/>
        <v>0</v>
      </c>
      <c r="Z21" s="17">
        <f t="shared" si="7"/>
        <v>0</v>
      </c>
      <c r="AA21" s="17">
        <f t="shared" si="7"/>
        <v>0</v>
      </c>
      <c r="AB21" s="17">
        <f t="shared" si="7"/>
        <v>0</v>
      </c>
      <c r="AC21" s="17">
        <f t="shared" si="7"/>
        <v>0</v>
      </c>
      <c r="AD21" s="17">
        <f t="shared" si="7"/>
        <v>5297.3567999999987</v>
      </c>
      <c r="AE21" s="17">
        <f t="shared" si="7"/>
        <v>0</v>
      </c>
      <c r="AF21" s="53">
        <f t="shared" si="6"/>
        <v>5297.3567999999987</v>
      </c>
    </row>
    <row r="22" spans="1:32" x14ac:dyDescent="0.3">
      <c r="A22" s="39">
        <f>_xlfn.XLOOKUP(B22,Elementen!C:C,Elementen!A:A)</f>
        <v>1</v>
      </c>
      <c r="B22" s="15" t="s">
        <v>303</v>
      </c>
      <c r="C22" t="s">
        <v>132</v>
      </c>
      <c r="D22" t="s">
        <v>115</v>
      </c>
      <c r="E22" t="s">
        <v>126</v>
      </c>
      <c r="F22" s="49" t="s">
        <v>346</v>
      </c>
      <c r="G22" s="28" t="s">
        <v>107</v>
      </c>
      <c r="J22" s="6">
        <v>2.87</v>
      </c>
      <c r="K22" s="11" t="s">
        <v>2</v>
      </c>
      <c r="L22" s="8">
        <v>2017</v>
      </c>
      <c r="M22" s="7">
        <v>10</v>
      </c>
      <c r="N22" s="3">
        <v>72</v>
      </c>
      <c r="O22" s="3">
        <f t="shared" si="3"/>
        <v>206.64000000000001</v>
      </c>
      <c r="P22" s="40">
        <f t="shared" si="4"/>
        <v>0</v>
      </c>
      <c r="Q22" s="17">
        <f t="shared" si="7"/>
        <v>0</v>
      </c>
      <c r="R22" s="17">
        <f t="shared" si="7"/>
        <v>0</v>
      </c>
      <c r="S22" s="17">
        <f t="shared" si="7"/>
        <v>0</v>
      </c>
      <c r="T22" s="17">
        <f t="shared" si="7"/>
        <v>264.49919999999997</v>
      </c>
      <c r="U22" s="17">
        <f t="shared" si="7"/>
        <v>0</v>
      </c>
      <c r="V22" s="17">
        <f t="shared" si="7"/>
        <v>0</v>
      </c>
      <c r="W22" s="17">
        <f t="shared" si="7"/>
        <v>0</v>
      </c>
      <c r="X22" s="17">
        <f t="shared" si="7"/>
        <v>0</v>
      </c>
      <c r="Y22" s="17">
        <f t="shared" si="7"/>
        <v>0</v>
      </c>
      <c r="Z22" s="17">
        <f t="shared" si="7"/>
        <v>0</v>
      </c>
      <c r="AA22" s="17">
        <f t="shared" si="7"/>
        <v>0</v>
      </c>
      <c r="AB22" s="17">
        <f t="shared" si="7"/>
        <v>0</v>
      </c>
      <c r="AC22" s="17">
        <f t="shared" si="7"/>
        <v>0</v>
      </c>
      <c r="AD22" s="17">
        <f t="shared" si="7"/>
        <v>264.49919999999997</v>
      </c>
      <c r="AE22" s="17">
        <f t="shared" si="7"/>
        <v>0</v>
      </c>
      <c r="AF22" s="52">
        <f t="shared" si="6"/>
        <v>528.99839999999995</v>
      </c>
    </row>
    <row r="23" spans="1:32" x14ac:dyDescent="0.3">
      <c r="A23" s="39">
        <f>_xlfn.XLOOKUP(B23,Elementen!C:C,Elementen!A:A)</f>
        <v>1</v>
      </c>
      <c r="B23" s="15" t="s">
        <v>303</v>
      </c>
      <c r="C23" t="s">
        <v>132</v>
      </c>
      <c r="D23" t="s">
        <v>122</v>
      </c>
      <c r="E23" t="s">
        <v>126</v>
      </c>
      <c r="F23" s="49" t="s">
        <v>346</v>
      </c>
      <c r="G23" s="28" t="s">
        <v>107</v>
      </c>
      <c r="I23" s="4" t="s">
        <v>133</v>
      </c>
      <c r="J23" s="6">
        <v>1</v>
      </c>
      <c r="K23" s="11" t="s">
        <v>4</v>
      </c>
      <c r="L23" s="8">
        <v>2010</v>
      </c>
      <c r="M23" s="7">
        <v>10</v>
      </c>
      <c r="N23" s="3">
        <v>0</v>
      </c>
      <c r="O23" s="3">
        <f t="shared" si="3"/>
        <v>0</v>
      </c>
      <c r="P23" s="40">
        <f t="shared" si="4"/>
        <v>0</v>
      </c>
      <c r="Q23" s="17">
        <f t="shared" si="7"/>
        <v>0</v>
      </c>
      <c r="R23" s="17">
        <f t="shared" si="7"/>
        <v>0</v>
      </c>
      <c r="S23" s="17">
        <f t="shared" si="7"/>
        <v>0</v>
      </c>
      <c r="T23" s="17">
        <f t="shared" si="7"/>
        <v>0</v>
      </c>
      <c r="U23" s="17">
        <f t="shared" si="7"/>
        <v>0</v>
      </c>
      <c r="V23" s="17">
        <f t="shared" si="7"/>
        <v>0</v>
      </c>
      <c r="W23" s="17">
        <f t="shared" si="7"/>
        <v>0</v>
      </c>
      <c r="X23" s="17">
        <f t="shared" si="7"/>
        <v>0</v>
      </c>
      <c r="Y23" s="17">
        <f t="shared" si="7"/>
        <v>0</v>
      </c>
      <c r="Z23" s="17">
        <f t="shared" si="7"/>
        <v>0</v>
      </c>
      <c r="AA23" s="17">
        <f t="shared" si="7"/>
        <v>0</v>
      </c>
      <c r="AB23" s="17">
        <f t="shared" si="7"/>
        <v>0</v>
      </c>
      <c r="AC23" s="17">
        <f t="shared" si="7"/>
        <v>0</v>
      </c>
      <c r="AD23" s="17">
        <f t="shared" si="7"/>
        <v>0</v>
      </c>
      <c r="AE23" s="17">
        <f t="shared" si="7"/>
        <v>0</v>
      </c>
      <c r="AF23" s="53">
        <f t="shared" si="6"/>
        <v>0</v>
      </c>
    </row>
    <row r="24" spans="1:32" x14ac:dyDescent="0.3">
      <c r="A24" s="39">
        <f>_xlfn.XLOOKUP(B24,Elementen!C:C,Elementen!A:A)</f>
        <v>1</v>
      </c>
      <c r="B24" s="15" t="s">
        <v>303</v>
      </c>
      <c r="C24" t="s">
        <v>132</v>
      </c>
      <c r="D24" t="s">
        <v>78</v>
      </c>
      <c r="E24" t="s">
        <v>76</v>
      </c>
      <c r="F24" s="49" t="s">
        <v>346</v>
      </c>
      <c r="G24" s="28" t="s">
        <v>107</v>
      </c>
      <c r="J24" s="6">
        <v>494.55</v>
      </c>
      <c r="K24" s="11" t="s">
        <v>2</v>
      </c>
      <c r="L24" s="8">
        <v>2017</v>
      </c>
      <c r="M24" s="7">
        <v>50</v>
      </c>
      <c r="N24" s="3">
        <v>72</v>
      </c>
      <c r="O24" s="3">
        <f t="shared" si="3"/>
        <v>35607.599999999999</v>
      </c>
      <c r="P24" s="40">
        <f t="shared" si="4"/>
        <v>0</v>
      </c>
      <c r="Q24" s="17">
        <f t="shared" si="7"/>
        <v>0</v>
      </c>
      <c r="R24" s="17">
        <f t="shared" si="7"/>
        <v>0</v>
      </c>
      <c r="S24" s="17">
        <f t="shared" si="7"/>
        <v>0</v>
      </c>
      <c r="T24" s="17">
        <f t="shared" si="7"/>
        <v>0</v>
      </c>
      <c r="U24" s="17">
        <f t="shared" si="7"/>
        <v>0</v>
      </c>
      <c r="V24" s="17">
        <f t="shared" si="7"/>
        <v>0</v>
      </c>
      <c r="W24" s="17">
        <f t="shared" si="7"/>
        <v>0</v>
      </c>
      <c r="X24" s="17">
        <f t="shared" si="7"/>
        <v>0</v>
      </c>
      <c r="Y24" s="17">
        <f t="shared" si="7"/>
        <v>0</v>
      </c>
      <c r="Z24" s="17">
        <f t="shared" si="7"/>
        <v>0</v>
      </c>
      <c r="AA24" s="17">
        <f t="shared" si="7"/>
        <v>0</v>
      </c>
      <c r="AB24" s="17">
        <f t="shared" si="7"/>
        <v>0</v>
      </c>
      <c r="AC24" s="17">
        <f t="shared" si="7"/>
        <v>0</v>
      </c>
      <c r="AD24" s="17">
        <f t="shared" si="7"/>
        <v>0</v>
      </c>
      <c r="AE24" s="17">
        <f t="shared" si="7"/>
        <v>0</v>
      </c>
      <c r="AF24" s="52">
        <f t="shared" si="6"/>
        <v>0</v>
      </c>
    </row>
    <row r="25" spans="1:32" x14ac:dyDescent="0.3">
      <c r="A25" s="39">
        <f>_xlfn.XLOOKUP(B25,Elementen!C:C,Elementen!A:A)</f>
        <v>1</v>
      </c>
      <c r="B25" s="15" t="s">
        <v>303</v>
      </c>
      <c r="C25" t="s">
        <v>132</v>
      </c>
      <c r="D25" t="s">
        <v>123</v>
      </c>
      <c r="E25" t="s">
        <v>76</v>
      </c>
      <c r="F25" s="49" t="s">
        <v>346</v>
      </c>
      <c r="G25" s="28" t="s">
        <v>107</v>
      </c>
      <c r="I25" s="5" t="s">
        <v>6</v>
      </c>
      <c r="J25" s="6">
        <v>24.73</v>
      </c>
      <c r="K25" s="11" t="s">
        <v>2</v>
      </c>
      <c r="L25" s="8">
        <v>2027</v>
      </c>
      <c r="M25" s="7">
        <v>10</v>
      </c>
      <c r="N25" s="3">
        <v>72</v>
      </c>
      <c r="O25" s="3">
        <f t="shared" si="3"/>
        <v>1780.56</v>
      </c>
      <c r="P25" s="40">
        <f t="shared" si="4"/>
        <v>0</v>
      </c>
      <c r="Q25" s="17">
        <f t="shared" si="7"/>
        <v>0</v>
      </c>
      <c r="R25" s="17">
        <f t="shared" si="7"/>
        <v>0</v>
      </c>
      <c r="S25" s="17">
        <f t="shared" si="7"/>
        <v>0</v>
      </c>
      <c r="T25" s="17">
        <f t="shared" si="7"/>
        <v>2279.1167999999998</v>
      </c>
      <c r="U25" s="17">
        <f t="shared" si="7"/>
        <v>0</v>
      </c>
      <c r="V25" s="17">
        <f t="shared" si="7"/>
        <v>0</v>
      </c>
      <c r="W25" s="17">
        <f t="shared" si="7"/>
        <v>0</v>
      </c>
      <c r="X25" s="17">
        <f t="shared" si="7"/>
        <v>0</v>
      </c>
      <c r="Y25" s="17">
        <f t="shared" si="7"/>
        <v>0</v>
      </c>
      <c r="Z25" s="17">
        <f t="shared" si="7"/>
        <v>0</v>
      </c>
      <c r="AA25" s="17">
        <f t="shared" si="7"/>
        <v>0</v>
      </c>
      <c r="AB25" s="17">
        <f t="shared" si="7"/>
        <v>0</v>
      </c>
      <c r="AC25" s="17">
        <f t="shared" si="7"/>
        <v>0</v>
      </c>
      <c r="AD25" s="17">
        <f t="shared" si="7"/>
        <v>2279.1167999999998</v>
      </c>
      <c r="AE25" s="17">
        <f t="shared" si="7"/>
        <v>0</v>
      </c>
      <c r="AF25" s="53">
        <f t="shared" si="6"/>
        <v>4558.2335999999996</v>
      </c>
    </row>
    <row r="26" spans="1:32" x14ac:dyDescent="0.3">
      <c r="A26" s="39">
        <f>_xlfn.XLOOKUP(B26,Elementen!C:C,Elementen!A:A)</f>
        <v>1</v>
      </c>
      <c r="B26" s="15" t="s">
        <v>303</v>
      </c>
      <c r="C26" t="s">
        <v>134</v>
      </c>
      <c r="D26" t="s">
        <v>7</v>
      </c>
      <c r="F26" s="49" t="s">
        <v>346</v>
      </c>
      <c r="G26" s="28" t="s">
        <v>107</v>
      </c>
      <c r="I26" s="5" t="s">
        <v>8</v>
      </c>
      <c r="J26" s="6">
        <v>75.599999999999994</v>
      </c>
      <c r="K26" s="11" t="s">
        <v>5</v>
      </c>
      <c r="L26" s="8">
        <v>2017</v>
      </c>
      <c r="M26" s="7">
        <v>50</v>
      </c>
      <c r="N26" s="3">
        <v>100</v>
      </c>
      <c r="O26" s="3">
        <f t="shared" si="3"/>
        <v>7559.9999999999991</v>
      </c>
      <c r="P26" s="40">
        <f t="shared" si="4"/>
        <v>0</v>
      </c>
      <c r="Q26" s="17">
        <f t="shared" si="7"/>
        <v>0</v>
      </c>
      <c r="R26" s="17">
        <f t="shared" si="7"/>
        <v>0</v>
      </c>
      <c r="S26" s="17">
        <f t="shared" si="7"/>
        <v>0</v>
      </c>
      <c r="T26" s="17">
        <f t="shared" si="7"/>
        <v>0</v>
      </c>
      <c r="U26" s="17">
        <f t="shared" si="7"/>
        <v>0</v>
      </c>
      <c r="V26" s="17">
        <f t="shared" si="7"/>
        <v>0</v>
      </c>
      <c r="W26" s="17">
        <f t="shared" si="7"/>
        <v>0</v>
      </c>
      <c r="X26" s="17">
        <f t="shared" si="7"/>
        <v>0</v>
      </c>
      <c r="Y26" s="17">
        <f t="shared" si="7"/>
        <v>0</v>
      </c>
      <c r="Z26" s="17">
        <f t="shared" si="7"/>
        <v>0</v>
      </c>
      <c r="AA26" s="17">
        <f t="shared" si="7"/>
        <v>0</v>
      </c>
      <c r="AB26" s="17">
        <f t="shared" si="7"/>
        <v>0</v>
      </c>
      <c r="AC26" s="17">
        <f t="shared" si="7"/>
        <v>0</v>
      </c>
      <c r="AD26" s="17">
        <f t="shared" si="7"/>
        <v>0</v>
      </c>
      <c r="AE26" s="17">
        <f t="shared" si="7"/>
        <v>0</v>
      </c>
      <c r="AF26" s="52">
        <f t="shared" si="6"/>
        <v>0</v>
      </c>
    </row>
    <row r="27" spans="1:32" x14ac:dyDescent="0.3">
      <c r="A27" s="39">
        <f>_xlfn.XLOOKUP(B27,Elementen!C:C,Elementen!A:A)</f>
        <v>1</v>
      </c>
      <c r="B27" s="15" t="s">
        <v>303</v>
      </c>
      <c r="C27" t="s">
        <v>134</v>
      </c>
      <c r="D27" t="s">
        <v>7</v>
      </c>
      <c r="F27" s="49" t="s">
        <v>346</v>
      </c>
      <c r="G27" s="28" t="s">
        <v>107</v>
      </c>
      <c r="I27" s="5" t="s">
        <v>8</v>
      </c>
      <c r="J27" s="6">
        <v>75.099999999999994</v>
      </c>
      <c r="K27" s="11" t="s">
        <v>5</v>
      </c>
      <c r="L27" s="8">
        <v>2042</v>
      </c>
      <c r="M27" s="7">
        <v>25</v>
      </c>
      <c r="N27" s="3">
        <v>19</v>
      </c>
      <c r="O27" s="3">
        <f t="shared" si="3"/>
        <v>1426.8999999999999</v>
      </c>
      <c r="P27" s="40">
        <f t="shared" si="4"/>
        <v>0</v>
      </c>
      <c r="Q27" s="17">
        <f t="shared" si="7"/>
        <v>0</v>
      </c>
      <c r="R27" s="17">
        <f t="shared" si="7"/>
        <v>0</v>
      </c>
      <c r="S27" s="17">
        <f t="shared" si="7"/>
        <v>0</v>
      </c>
      <c r="T27" s="17">
        <f t="shared" si="7"/>
        <v>0</v>
      </c>
      <c r="U27" s="17">
        <f t="shared" si="7"/>
        <v>0</v>
      </c>
      <c r="V27" s="17">
        <f t="shared" si="7"/>
        <v>0</v>
      </c>
      <c r="W27" s="17">
        <f t="shared" si="7"/>
        <v>0</v>
      </c>
      <c r="X27" s="17">
        <f t="shared" si="7"/>
        <v>0</v>
      </c>
      <c r="Y27" s="17">
        <f t="shared" si="7"/>
        <v>0</v>
      </c>
      <c r="Z27" s="17">
        <f t="shared" si="7"/>
        <v>0</v>
      </c>
      <c r="AA27" s="17">
        <f t="shared" si="7"/>
        <v>0</v>
      </c>
      <c r="AB27" s="17">
        <f t="shared" si="7"/>
        <v>0</v>
      </c>
      <c r="AC27" s="17">
        <f t="shared" si="7"/>
        <v>0</v>
      </c>
      <c r="AD27" s="17">
        <f t="shared" si="7"/>
        <v>0</v>
      </c>
      <c r="AE27" s="17">
        <f t="shared" si="7"/>
        <v>0</v>
      </c>
      <c r="AF27" s="53">
        <f t="shared" si="6"/>
        <v>0</v>
      </c>
    </row>
    <row r="28" spans="1:32" x14ac:dyDescent="0.3">
      <c r="A28" s="39">
        <f>_xlfn.XLOOKUP(B28,Elementen!C:C,Elementen!A:A)</f>
        <v>1</v>
      </c>
      <c r="B28" s="15" t="s">
        <v>303</v>
      </c>
      <c r="C28" t="s">
        <v>134</v>
      </c>
      <c r="D28" t="s">
        <v>7</v>
      </c>
      <c r="F28" s="49" t="s">
        <v>346</v>
      </c>
      <c r="G28" s="28" t="s">
        <v>107</v>
      </c>
      <c r="I28" s="5" t="s">
        <v>8</v>
      </c>
      <c r="J28" s="6">
        <v>10.5</v>
      </c>
      <c r="K28" s="11" t="s">
        <v>5</v>
      </c>
      <c r="L28" s="8">
        <v>2037</v>
      </c>
      <c r="M28" s="7">
        <v>50</v>
      </c>
      <c r="N28" s="3">
        <v>100</v>
      </c>
      <c r="O28" s="3">
        <f t="shared" si="3"/>
        <v>1050</v>
      </c>
      <c r="P28" s="40">
        <f t="shared" si="4"/>
        <v>0</v>
      </c>
      <c r="Q28" s="17">
        <f t="shared" si="7"/>
        <v>0</v>
      </c>
      <c r="R28" s="17">
        <f t="shared" si="7"/>
        <v>0</v>
      </c>
      <c r="S28" s="17">
        <f t="shared" si="7"/>
        <v>0</v>
      </c>
      <c r="T28" s="17">
        <f t="shared" si="7"/>
        <v>0</v>
      </c>
      <c r="U28" s="17">
        <f t="shared" si="7"/>
        <v>0</v>
      </c>
      <c r="V28" s="17">
        <f t="shared" si="7"/>
        <v>0</v>
      </c>
      <c r="W28" s="17">
        <f t="shared" si="7"/>
        <v>0</v>
      </c>
      <c r="X28" s="17">
        <f t="shared" si="7"/>
        <v>0</v>
      </c>
      <c r="Y28" s="17">
        <f t="shared" si="7"/>
        <v>0</v>
      </c>
      <c r="Z28" s="17">
        <f t="shared" si="7"/>
        <v>0</v>
      </c>
      <c r="AA28" s="17">
        <f t="shared" si="7"/>
        <v>0</v>
      </c>
      <c r="AB28" s="17">
        <f t="shared" si="7"/>
        <v>0</v>
      </c>
      <c r="AC28" s="17">
        <f t="shared" si="7"/>
        <v>0</v>
      </c>
      <c r="AD28" s="17">
        <f t="shared" si="7"/>
        <v>1343.9999999999998</v>
      </c>
      <c r="AE28" s="17">
        <f t="shared" si="7"/>
        <v>0</v>
      </c>
      <c r="AF28" s="52">
        <f t="shared" si="6"/>
        <v>1343.9999999999998</v>
      </c>
    </row>
    <row r="29" spans="1:32" x14ac:dyDescent="0.3">
      <c r="A29" s="39">
        <f>_xlfn.XLOOKUP(B29,Elementen!C:C,Elementen!A:A)</f>
        <v>1</v>
      </c>
      <c r="B29" s="15" t="s">
        <v>303</v>
      </c>
      <c r="C29" t="s">
        <v>135</v>
      </c>
      <c r="D29" t="s">
        <v>80</v>
      </c>
      <c r="E29" t="s">
        <v>126</v>
      </c>
      <c r="F29" s="49" t="s">
        <v>346</v>
      </c>
      <c r="G29" s="28" t="s">
        <v>107</v>
      </c>
      <c r="I29" t="s">
        <v>8</v>
      </c>
      <c r="J29" s="6">
        <v>10.5</v>
      </c>
      <c r="K29" s="11" t="s">
        <v>5</v>
      </c>
      <c r="L29" s="8">
        <v>2012</v>
      </c>
      <c r="M29" s="7">
        <v>25</v>
      </c>
      <c r="N29" s="3">
        <v>19</v>
      </c>
      <c r="O29" s="3">
        <f t="shared" si="3"/>
        <v>199.5</v>
      </c>
      <c r="P29" s="40">
        <f t="shared" si="4"/>
        <v>0</v>
      </c>
      <c r="Q29" s="17">
        <f t="shared" si="7"/>
        <v>0</v>
      </c>
      <c r="R29" s="17">
        <f t="shared" si="7"/>
        <v>0</v>
      </c>
      <c r="S29" s="17">
        <f t="shared" si="7"/>
        <v>0</v>
      </c>
      <c r="T29" s="17">
        <f t="shared" si="7"/>
        <v>0</v>
      </c>
      <c r="U29" s="17">
        <f t="shared" si="7"/>
        <v>0</v>
      </c>
      <c r="V29" s="17">
        <f t="shared" si="7"/>
        <v>0</v>
      </c>
      <c r="W29" s="17">
        <f t="shared" si="7"/>
        <v>0</v>
      </c>
      <c r="X29" s="17">
        <f t="shared" si="7"/>
        <v>0</v>
      </c>
      <c r="Y29" s="17">
        <f t="shared" si="7"/>
        <v>0</v>
      </c>
      <c r="Z29" s="17">
        <f t="shared" si="7"/>
        <v>0</v>
      </c>
      <c r="AA29" s="17">
        <f t="shared" si="7"/>
        <v>0</v>
      </c>
      <c r="AB29" s="17">
        <f t="shared" si="7"/>
        <v>0</v>
      </c>
      <c r="AC29" s="17">
        <f t="shared" si="7"/>
        <v>0</v>
      </c>
      <c r="AD29" s="17">
        <f t="shared" si="7"/>
        <v>255.35999999999996</v>
      </c>
      <c r="AE29" s="17">
        <f t="shared" si="7"/>
        <v>0</v>
      </c>
      <c r="AF29" s="53">
        <f t="shared" si="6"/>
        <v>255.35999999999996</v>
      </c>
    </row>
    <row r="30" spans="1:32" x14ac:dyDescent="0.3">
      <c r="A30" s="39">
        <f>_xlfn.XLOOKUP(B30,Elementen!C:C,Elementen!A:A)</f>
        <v>1</v>
      </c>
      <c r="B30" s="15" t="s">
        <v>303</v>
      </c>
      <c r="C30" t="s">
        <v>9</v>
      </c>
      <c r="D30" t="s">
        <v>79</v>
      </c>
      <c r="E30" t="s">
        <v>126</v>
      </c>
      <c r="F30" s="49" t="s">
        <v>346</v>
      </c>
      <c r="G30" s="28" t="s">
        <v>108</v>
      </c>
      <c r="J30" s="6">
        <v>48.7</v>
      </c>
      <c r="K30" s="11" t="s">
        <v>5</v>
      </c>
      <c r="L30" s="8">
        <v>2027</v>
      </c>
      <c r="M30" s="7">
        <v>40</v>
      </c>
      <c r="N30" s="3">
        <v>76</v>
      </c>
      <c r="O30" s="3">
        <f t="shared" si="3"/>
        <v>3701.2000000000003</v>
      </c>
      <c r="P30" s="40">
        <f t="shared" si="4"/>
        <v>0</v>
      </c>
      <c r="Q30" s="17">
        <f t="shared" ref="Q30:AE39" si="8">IF(Q$9&lt;$L30,0,IF($M30=0,0,IF(Q$9=($L30+($M30*TRUNC((Q$9-$L30)/$M30))),$O30*(1+(Q$7-$N$7)),0)))</f>
        <v>0</v>
      </c>
      <c r="R30" s="17">
        <f t="shared" si="8"/>
        <v>0</v>
      </c>
      <c r="S30" s="17">
        <f t="shared" si="8"/>
        <v>0</v>
      </c>
      <c r="T30" s="17">
        <f t="shared" si="8"/>
        <v>4737.5360000000001</v>
      </c>
      <c r="U30" s="17">
        <f t="shared" si="8"/>
        <v>0</v>
      </c>
      <c r="V30" s="17">
        <f t="shared" si="8"/>
        <v>0</v>
      </c>
      <c r="W30" s="17">
        <f t="shared" si="8"/>
        <v>0</v>
      </c>
      <c r="X30" s="17">
        <f t="shared" si="8"/>
        <v>0</v>
      </c>
      <c r="Y30" s="17">
        <f t="shared" si="8"/>
        <v>0</v>
      </c>
      <c r="Z30" s="17">
        <f t="shared" si="8"/>
        <v>0</v>
      </c>
      <c r="AA30" s="17">
        <f t="shared" si="8"/>
        <v>0</v>
      </c>
      <c r="AB30" s="17">
        <f t="shared" si="8"/>
        <v>0</v>
      </c>
      <c r="AC30" s="17">
        <f t="shared" si="8"/>
        <v>0</v>
      </c>
      <c r="AD30" s="17">
        <f t="shared" si="8"/>
        <v>0</v>
      </c>
      <c r="AE30" s="17">
        <f t="shared" si="8"/>
        <v>0</v>
      </c>
      <c r="AF30" s="52">
        <f t="shared" si="6"/>
        <v>4737.5360000000001</v>
      </c>
    </row>
    <row r="31" spans="1:32" x14ac:dyDescent="0.3">
      <c r="A31" s="39">
        <f>_xlfn.XLOOKUP(B31,Elementen!C:C,Elementen!A:A)</f>
        <v>1</v>
      </c>
      <c r="B31" s="15" t="s">
        <v>303</v>
      </c>
      <c r="C31" t="s">
        <v>9</v>
      </c>
      <c r="D31" t="s">
        <v>10</v>
      </c>
      <c r="F31" s="49" t="s">
        <v>346</v>
      </c>
      <c r="G31" s="28" t="s">
        <v>107</v>
      </c>
      <c r="J31" s="6">
        <v>4.87</v>
      </c>
      <c r="K31" s="11" t="s">
        <v>5</v>
      </c>
      <c r="L31" s="8">
        <v>2017</v>
      </c>
      <c r="M31" s="7">
        <v>10</v>
      </c>
      <c r="N31" s="3">
        <v>76</v>
      </c>
      <c r="O31" s="3">
        <f t="shared" si="3"/>
        <v>370.12</v>
      </c>
      <c r="P31" s="40">
        <f t="shared" si="4"/>
        <v>0</v>
      </c>
      <c r="Q31" s="17">
        <f t="shared" si="8"/>
        <v>0</v>
      </c>
      <c r="R31" s="17">
        <f t="shared" si="8"/>
        <v>0</v>
      </c>
      <c r="S31" s="17">
        <f t="shared" si="8"/>
        <v>0</v>
      </c>
      <c r="T31" s="17">
        <f t="shared" si="8"/>
        <v>473.75359999999995</v>
      </c>
      <c r="U31" s="17">
        <f t="shared" si="8"/>
        <v>0</v>
      </c>
      <c r="V31" s="17">
        <f t="shared" si="8"/>
        <v>0</v>
      </c>
      <c r="W31" s="17">
        <f t="shared" si="8"/>
        <v>0</v>
      </c>
      <c r="X31" s="17">
        <f t="shared" si="8"/>
        <v>0</v>
      </c>
      <c r="Y31" s="17">
        <f t="shared" si="8"/>
        <v>0</v>
      </c>
      <c r="Z31" s="17">
        <f t="shared" si="8"/>
        <v>0</v>
      </c>
      <c r="AA31" s="17">
        <f t="shared" si="8"/>
        <v>0</v>
      </c>
      <c r="AB31" s="17">
        <f t="shared" si="8"/>
        <v>0</v>
      </c>
      <c r="AC31" s="17">
        <f t="shared" si="8"/>
        <v>0</v>
      </c>
      <c r="AD31" s="17">
        <f t="shared" si="8"/>
        <v>473.75359999999995</v>
      </c>
      <c r="AE31" s="17">
        <f t="shared" si="8"/>
        <v>0</v>
      </c>
      <c r="AF31" s="53">
        <f t="shared" si="6"/>
        <v>947.5071999999999</v>
      </c>
    </row>
    <row r="32" spans="1:32" x14ac:dyDescent="0.3">
      <c r="A32" s="39">
        <f>_xlfn.XLOOKUP(B32,Elementen!C:C,Elementen!A:A)</f>
        <v>1</v>
      </c>
      <c r="B32" s="15" t="s">
        <v>303</v>
      </c>
      <c r="C32" t="s">
        <v>136</v>
      </c>
      <c r="D32" t="s">
        <v>137</v>
      </c>
      <c r="F32" s="49" t="s">
        <v>346</v>
      </c>
      <c r="G32" s="28" t="s">
        <v>108</v>
      </c>
      <c r="J32" s="6">
        <v>46.3</v>
      </c>
      <c r="K32" s="11" t="s">
        <v>5</v>
      </c>
      <c r="L32" s="8">
        <v>2017</v>
      </c>
      <c r="M32" s="7">
        <v>30</v>
      </c>
      <c r="N32" s="3">
        <v>76</v>
      </c>
      <c r="O32" s="3">
        <f t="shared" si="3"/>
        <v>3518.7999999999997</v>
      </c>
      <c r="P32" s="40">
        <f t="shared" si="4"/>
        <v>0</v>
      </c>
      <c r="Q32" s="17">
        <f t="shared" si="8"/>
        <v>0</v>
      </c>
      <c r="R32" s="17">
        <f t="shared" si="8"/>
        <v>0</v>
      </c>
      <c r="S32" s="17">
        <f t="shared" si="8"/>
        <v>0</v>
      </c>
      <c r="T32" s="17">
        <f t="shared" si="8"/>
        <v>0</v>
      </c>
      <c r="U32" s="17">
        <f t="shared" si="8"/>
        <v>0</v>
      </c>
      <c r="V32" s="17">
        <f t="shared" si="8"/>
        <v>0</v>
      </c>
      <c r="W32" s="17">
        <f t="shared" si="8"/>
        <v>0</v>
      </c>
      <c r="X32" s="17">
        <f t="shared" si="8"/>
        <v>0</v>
      </c>
      <c r="Y32" s="17">
        <f t="shared" si="8"/>
        <v>0</v>
      </c>
      <c r="Z32" s="17">
        <f t="shared" si="8"/>
        <v>0</v>
      </c>
      <c r="AA32" s="17">
        <f t="shared" si="8"/>
        <v>0</v>
      </c>
      <c r="AB32" s="17">
        <f t="shared" si="8"/>
        <v>0</v>
      </c>
      <c r="AC32" s="17">
        <f t="shared" si="8"/>
        <v>0</v>
      </c>
      <c r="AD32" s="17">
        <f t="shared" si="8"/>
        <v>0</v>
      </c>
      <c r="AE32" s="17">
        <f t="shared" si="8"/>
        <v>0</v>
      </c>
      <c r="AF32" s="52">
        <f t="shared" si="6"/>
        <v>0</v>
      </c>
    </row>
    <row r="33" spans="1:32" x14ac:dyDescent="0.3">
      <c r="A33" s="39">
        <f>_xlfn.XLOOKUP(B33,Elementen!C:C,Elementen!A:A)</f>
        <v>1</v>
      </c>
      <c r="B33" s="15" t="s">
        <v>303</v>
      </c>
      <c r="C33" t="s">
        <v>136</v>
      </c>
      <c r="D33" t="s">
        <v>138</v>
      </c>
      <c r="F33" s="49" t="s">
        <v>346</v>
      </c>
      <c r="G33" s="28" t="s">
        <v>109</v>
      </c>
      <c r="J33" s="6">
        <v>46.3</v>
      </c>
      <c r="K33" s="11" t="s">
        <v>5</v>
      </c>
      <c r="L33" s="8">
        <v>2027</v>
      </c>
      <c r="M33" s="7">
        <v>10</v>
      </c>
      <c r="N33" s="3">
        <v>9</v>
      </c>
      <c r="O33" s="3">
        <f t="shared" si="3"/>
        <v>416.7</v>
      </c>
      <c r="P33" s="40">
        <f t="shared" si="4"/>
        <v>0</v>
      </c>
      <c r="Q33" s="17">
        <f t="shared" si="8"/>
        <v>0</v>
      </c>
      <c r="R33" s="17">
        <f t="shared" si="8"/>
        <v>0</v>
      </c>
      <c r="S33" s="17">
        <f t="shared" si="8"/>
        <v>0</v>
      </c>
      <c r="T33" s="17">
        <f t="shared" si="8"/>
        <v>533.37599999999986</v>
      </c>
      <c r="U33" s="17">
        <f t="shared" si="8"/>
        <v>0</v>
      </c>
      <c r="V33" s="17">
        <f t="shared" si="8"/>
        <v>0</v>
      </c>
      <c r="W33" s="17">
        <f t="shared" si="8"/>
        <v>0</v>
      </c>
      <c r="X33" s="17">
        <f t="shared" si="8"/>
        <v>0</v>
      </c>
      <c r="Y33" s="17">
        <f t="shared" si="8"/>
        <v>0</v>
      </c>
      <c r="Z33" s="17">
        <f t="shared" si="8"/>
        <v>0</v>
      </c>
      <c r="AA33" s="17">
        <f t="shared" si="8"/>
        <v>0</v>
      </c>
      <c r="AB33" s="17">
        <f t="shared" si="8"/>
        <v>0</v>
      </c>
      <c r="AC33" s="17">
        <f t="shared" si="8"/>
        <v>0</v>
      </c>
      <c r="AD33" s="17">
        <f t="shared" si="8"/>
        <v>533.37599999999986</v>
      </c>
      <c r="AE33" s="17">
        <f t="shared" si="8"/>
        <v>0</v>
      </c>
      <c r="AF33" s="53">
        <f t="shared" si="6"/>
        <v>1066.7519999999997</v>
      </c>
    </row>
    <row r="34" spans="1:32" x14ac:dyDescent="0.3">
      <c r="A34" s="39">
        <f>_xlfn.XLOOKUP(B34,Elementen!C:C,Elementen!A:A)</f>
        <v>1</v>
      </c>
      <c r="B34" s="15" t="s">
        <v>303</v>
      </c>
      <c r="C34" t="s">
        <v>139</v>
      </c>
      <c r="D34" t="s">
        <v>140</v>
      </c>
      <c r="F34" s="49" t="s">
        <v>346</v>
      </c>
      <c r="G34" s="28" t="s">
        <v>109</v>
      </c>
      <c r="J34" s="6">
        <v>3</v>
      </c>
      <c r="K34" s="11" t="s">
        <v>5</v>
      </c>
      <c r="L34" s="8">
        <v>2027</v>
      </c>
      <c r="M34" s="7">
        <v>40</v>
      </c>
      <c r="N34" s="3">
        <v>183</v>
      </c>
      <c r="O34" s="3">
        <f t="shared" si="3"/>
        <v>549</v>
      </c>
      <c r="P34" s="40">
        <f t="shared" si="4"/>
        <v>0</v>
      </c>
      <c r="Q34" s="17">
        <f t="shared" si="8"/>
        <v>0</v>
      </c>
      <c r="R34" s="17">
        <f t="shared" si="8"/>
        <v>0</v>
      </c>
      <c r="S34" s="17">
        <f t="shared" si="8"/>
        <v>0</v>
      </c>
      <c r="T34" s="17">
        <f t="shared" si="8"/>
        <v>702.71999999999991</v>
      </c>
      <c r="U34" s="17">
        <f t="shared" si="8"/>
        <v>0</v>
      </c>
      <c r="V34" s="17">
        <f t="shared" si="8"/>
        <v>0</v>
      </c>
      <c r="W34" s="17">
        <f t="shared" si="8"/>
        <v>0</v>
      </c>
      <c r="X34" s="17">
        <f t="shared" si="8"/>
        <v>0</v>
      </c>
      <c r="Y34" s="17">
        <f t="shared" si="8"/>
        <v>0</v>
      </c>
      <c r="Z34" s="17">
        <f t="shared" si="8"/>
        <v>0</v>
      </c>
      <c r="AA34" s="17">
        <f t="shared" si="8"/>
        <v>0</v>
      </c>
      <c r="AB34" s="17">
        <f t="shared" si="8"/>
        <v>0</v>
      </c>
      <c r="AC34" s="17">
        <f t="shared" si="8"/>
        <v>0</v>
      </c>
      <c r="AD34" s="17">
        <f t="shared" si="8"/>
        <v>0</v>
      </c>
      <c r="AE34" s="17">
        <f t="shared" si="8"/>
        <v>0</v>
      </c>
      <c r="AF34" s="52">
        <f t="shared" si="6"/>
        <v>702.71999999999991</v>
      </c>
    </row>
    <row r="35" spans="1:32" x14ac:dyDescent="0.3">
      <c r="A35" s="39">
        <f>_xlfn.XLOOKUP(B35,Elementen!C:C,Elementen!A:A)</f>
        <v>1</v>
      </c>
      <c r="B35" s="15" t="s">
        <v>303</v>
      </c>
      <c r="C35" t="s">
        <v>139</v>
      </c>
      <c r="D35" t="s">
        <v>141</v>
      </c>
      <c r="F35" s="49" t="s">
        <v>346</v>
      </c>
      <c r="G35" s="28" t="s">
        <v>107</v>
      </c>
      <c r="J35" s="6">
        <v>3</v>
      </c>
      <c r="K35" s="11" t="s">
        <v>5</v>
      </c>
      <c r="L35" s="8">
        <v>2017</v>
      </c>
      <c r="M35" s="7">
        <v>10</v>
      </c>
      <c r="N35" s="3">
        <v>9</v>
      </c>
      <c r="O35" s="3">
        <f t="shared" si="3"/>
        <v>27</v>
      </c>
      <c r="P35" s="40">
        <f t="shared" si="4"/>
        <v>0</v>
      </c>
      <c r="Q35" s="17">
        <f t="shared" si="8"/>
        <v>0</v>
      </c>
      <c r="R35" s="17">
        <f t="shared" si="8"/>
        <v>0</v>
      </c>
      <c r="S35" s="17">
        <f t="shared" si="8"/>
        <v>0</v>
      </c>
      <c r="T35" s="17">
        <f t="shared" si="8"/>
        <v>34.559999999999995</v>
      </c>
      <c r="U35" s="17">
        <f t="shared" si="8"/>
        <v>0</v>
      </c>
      <c r="V35" s="17">
        <f t="shared" si="8"/>
        <v>0</v>
      </c>
      <c r="W35" s="17">
        <f t="shared" si="8"/>
        <v>0</v>
      </c>
      <c r="X35" s="17">
        <f t="shared" si="8"/>
        <v>0</v>
      </c>
      <c r="Y35" s="17">
        <f t="shared" si="8"/>
        <v>0</v>
      </c>
      <c r="Z35" s="17">
        <f t="shared" si="8"/>
        <v>0</v>
      </c>
      <c r="AA35" s="17">
        <f t="shared" si="8"/>
        <v>0</v>
      </c>
      <c r="AB35" s="17">
        <f t="shared" si="8"/>
        <v>0</v>
      </c>
      <c r="AC35" s="17">
        <f t="shared" si="8"/>
        <v>0</v>
      </c>
      <c r="AD35" s="17">
        <f t="shared" si="8"/>
        <v>34.559999999999995</v>
      </c>
      <c r="AE35" s="17">
        <f t="shared" si="8"/>
        <v>0</v>
      </c>
      <c r="AF35" s="53">
        <f t="shared" si="6"/>
        <v>69.11999999999999</v>
      </c>
    </row>
    <row r="36" spans="1:32" x14ac:dyDescent="0.3">
      <c r="A36" s="39">
        <f>_xlfn.XLOOKUP(B36,Elementen!C:C,Elementen!A:A)</f>
        <v>1</v>
      </c>
      <c r="B36" s="15" t="s">
        <v>303</v>
      </c>
      <c r="C36" t="s">
        <v>142</v>
      </c>
      <c r="D36" s="6" t="s">
        <v>81</v>
      </c>
      <c r="F36" s="49" t="s">
        <v>346</v>
      </c>
      <c r="G36" s="28" t="s">
        <v>109</v>
      </c>
      <c r="I36" s="6"/>
      <c r="J36" s="6">
        <v>5</v>
      </c>
      <c r="K36" s="11" t="s">
        <v>5</v>
      </c>
      <c r="L36" s="8">
        <v>2027</v>
      </c>
      <c r="M36" s="7">
        <v>30</v>
      </c>
      <c r="N36" s="3">
        <v>183</v>
      </c>
      <c r="O36" s="3">
        <f t="shared" si="3"/>
        <v>915</v>
      </c>
      <c r="P36" s="40">
        <f t="shared" si="4"/>
        <v>0</v>
      </c>
      <c r="Q36" s="17">
        <f t="shared" si="8"/>
        <v>0</v>
      </c>
      <c r="R36" s="17">
        <f t="shared" si="8"/>
        <v>0</v>
      </c>
      <c r="S36" s="17">
        <f t="shared" si="8"/>
        <v>0</v>
      </c>
      <c r="T36" s="17">
        <f t="shared" si="8"/>
        <v>1171.1999999999998</v>
      </c>
      <c r="U36" s="17">
        <f t="shared" si="8"/>
        <v>0</v>
      </c>
      <c r="V36" s="17">
        <f t="shared" si="8"/>
        <v>0</v>
      </c>
      <c r="W36" s="17">
        <f t="shared" si="8"/>
        <v>0</v>
      </c>
      <c r="X36" s="17">
        <f t="shared" si="8"/>
        <v>0</v>
      </c>
      <c r="Y36" s="17">
        <f t="shared" si="8"/>
        <v>0</v>
      </c>
      <c r="Z36" s="17">
        <f t="shared" si="8"/>
        <v>0</v>
      </c>
      <c r="AA36" s="17">
        <f t="shared" si="8"/>
        <v>0</v>
      </c>
      <c r="AB36" s="17">
        <f t="shared" si="8"/>
        <v>0</v>
      </c>
      <c r="AC36" s="17">
        <f t="shared" si="8"/>
        <v>0</v>
      </c>
      <c r="AD36" s="17">
        <f t="shared" si="8"/>
        <v>0</v>
      </c>
      <c r="AE36" s="17">
        <f t="shared" si="8"/>
        <v>0</v>
      </c>
      <c r="AF36" s="52">
        <f t="shared" si="6"/>
        <v>1171.1999999999998</v>
      </c>
    </row>
    <row r="37" spans="1:32" x14ac:dyDescent="0.3">
      <c r="A37" s="39">
        <f>_xlfn.XLOOKUP(B37,Elementen!C:C,Elementen!A:A)</f>
        <v>1</v>
      </c>
      <c r="B37" s="15" t="s">
        <v>303</v>
      </c>
      <c r="C37" t="s">
        <v>143</v>
      </c>
      <c r="D37" t="s">
        <v>144</v>
      </c>
      <c r="F37" s="49" t="s">
        <v>346</v>
      </c>
      <c r="G37" s="28" t="s">
        <v>107</v>
      </c>
      <c r="J37" s="6">
        <v>5</v>
      </c>
      <c r="K37" s="11" t="s">
        <v>5</v>
      </c>
      <c r="L37" s="8">
        <v>2027</v>
      </c>
      <c r="M37" s="7">
        <v>10</v>
      </c>
      <c r="N37" s="3">
        <v>9</v>
      </c>
      <c r="O37" s="3">
        <f t="shared" si="3"/>
        <v>45</v>
      </c>
      <c r="P37" s="40">
        <f t="shared" si="4"/>
        <v>0</v>
      </c>
      <c r="Q37" s="17">
        <f t="shared" si="8"/>
        <v>0</v>
      </c>
      <c r="R37" s="17">
        <f t="shared" si="8"/>
        <v>0</v>
      </c>
      <c r="S37" s="17">
        <f t="shared" si="8"/>
        <v>0</v>
      </c>
      <c r="T37" s="17">
        <f t="shared" si="8"/>
        <v>57.599999999999994</v>
      </c>
      <c r="U37" s="17">
        <f t="shared" si="8"/>
        <v>0</v>
      </c>
      <c r="V37" s="17">
        <f t="shared" si="8"/>
        <v>0</v>
      </c>
      <c r="W37" s="17">
        <f t="shared" si="8"/>
        <v>0</v>
      </c>
      <c r="X37" s="17">
        <f t="shared" si="8"/>
        <v>0</v>
      </c>
      <c r="Y37" s="17">
        <f t="shared" si="8"/>
        <v>0</v>
      </c>
      <c r="Z37" s="17">
        <f t="shared" si="8"/>
        <v>0</v>
      </c>
      <c r="AA37" s="17">
        <f t="shared" si="8"/>
        <v>0</v>
      </c>
      <c r="AB37" s="17">
        <f t="shared" si="8"/>
        <v>0</v>
      </c>
      <c r="AC37" s="17">
        <f t="shared" si="8"/>
        <v>0</v>
      </c>
      <c r="AD37" s="17">
        <f t="shared" si="8"/>
        <v>57.599999999999994</v>
      </c>
      <c r="AE37" s="17">
        <f t="shared" si="8"/>
        <v>0</v>
      </c>
      <c r="AF37" s="53">
        <f t="shared" si="6"/>
        <v>115.19999999999999</v>
      </c>
    </row>
    <row r="38" spans="1:32" x14ac:dyDescent="0.3">
      <c r="A38" s="39">
        <f>_xlfn.XLOOKUP(B38,Elementen!C:C,Elementen!A:A)</f>
        <v>1</v>
      </c>
      <c r="B38" s="15" t="s">
        <v>303</v>
      </c>
      <c r="C38" t="s">
        <v>145</v>
      </c>
      <c r="D38" t="s">
        <v>11</v>
      </c>
      <c r="F38" s="49" t="s">
        <v>346</v>
      </c>
      <c r="G38" s="28" t="s">
        <v>109</v>
      </c>
      <c r="J38" s="6">
        <v>2</v>
      </c>
      <c r="K38" s="11" t="s">
        <v>12</v>
      </c>
      <c r="L38" s="8">
        <v>2027</v>
      </c>
      <c r="M38" s="7">
        <v>30</v>
      </c>
      <c r="N38" s="3">
        <v>183</v>
      </c>
      <c r="O38" s="3">
        <f t="shared" si="3"/>
        <v>366</v>
      </c>
      <c r="P38" s="40">
        <f t="shared" si="4"/>
        <v>0</v>
      </c>
      <c r="Q38" s="17">
        <f t="shared" si="8"/>
        <v>0</v>
      </c>
      <c r="R38" s="17">
        <f t="shared" si="8"/>
        <v>0</v>
      </c>
      <c r="S38" s="17">
        <f t="shared" si="8"/>
        <v>0</v>
      </c>
      <c r="T38" s="17">
        <f t="shared" si="8"/>
        <v>468.4799999999999</v>
      </c>
      <c r="U38" s="17">
        <f t="shared" si="8"/>
        <v>0</v>
      </c>
      <c r="V38" s="17">
        <f t="shared" si="8"/>
        <v>0</v>
      </c>
      <c r="W38" s="17">
        <f t="shared" si="8"/>
        <v>0</v>
      </c>
      <c r="X38" s="17">
        <f t="shared" si="8"/>
        <v>0</v>
      </c>
      <c r="Y38" s="17">
        <f t="shared" si="8"/>
        <v>0</v>
      </c>
      <c r="Z38" s="17">
        <f t="shared" si="8"/>
        <v>0</v>
      </c>
      <c r="AA38" s="17">
        <f t="shared" si="8"/>
        <v>0</v>
      </c>
      <c r="AB38" s="17">
        <f t="shared" si="8"/>
        <v>0</v>
      </c>
      <c r="AC38" s="17">
        <f t="shared" si="8"/>
        <v>0</v>
      </c>
      <c r="AD38" s="17">
        <f t="shared" si="8"/>
        <v>0</v>
      </c>
      <c r="AE38" s="17">
        <f t="shared" si="8"/>
        <v>0</v>
      </c>
      <c r="AF38" s="52">
        <f t="shared" si="6"/>
        <v>468.4799999999999</v>
      </c>
    </row>
    <row r="39" spans="1:32" x14ac:dyDescent="0.3">
      <c r="A39" s="39">
        <f>_xlfn.XLOOKUP(B39,Elementen!C:C,Elementen!A:A)</f>
        <v>1</v>
      </c>
      <c r="B39" s="15" t="s">
        <v>303</v>
      </c>
      <c r="C39" t="s">
        <v>145</v>
      </c>
      <c r="D39" t="s">
        <v>146</v>
      </c>
      <c r="F39" s="49" t="s">
        <v>346</v>
      </c>
      <c r="G39" s="28" t="s">
        <v>109</v>
      </c>
      <c r="J39" s="6">
        <v>2</v>
      </c>
      <c r="K39" s="11" t="s">
        <v>12</v>
      </c>
      <c r="L39" s="8">
        <v>2012</v>
      </c>
      <c r="M39" s="7">
        <v>5</v>
      </c>
      <c r="N39" s="3">
        <v>17</v>
      </c>
      <c r="O39" s="3">
        <f t="shared" si="3"/>
        <v>34</v>
      </c>
      <c r="P39" s="40">
        <f t="shared" si="4"/>
        <v>0</v>
      </c>
      <c r="Q39" s="17">
        <f t="shared" si="8"/>
        <v>0</v>
      </c>
      <c r="R39" s="17">
        <f t="shared" si="8"/>
        <v>0</v>
      </c>
      <c r="S39" s="17">
        <f t="shared" si="8"/>
        <v>0</v>
      </c>
      <c r="T39" s="17">
        <f t="shared" si="8"/>
        <v>43.519999999999996</v>
      </c>
      <c r="U39" s="17">
        <f t="shared" si="8"/>
        <v>0</v>
      </c>
      <c r="V39" s="17">
        <f t="shared" si="8"/>
        <v>0</v>
      </c>
      <c r="W39" s="17">
        <f t="shared" si="8"/>
        <v>0</v>
      </c>
      <c r="X39" s="17">
        <f t="shared" si="8"/>
        <v>0</v>
      </c>
      <c r="Y39" s="17">
        <f t="shared" si="8"/>
        <v>43.519999999999996</v>
      </c>
      <c r="Z39" s="17">
        <f t="shared" si="8"/>
        <v>0</v>
      </c>
      <c r="AA39" s="17">
        <f t="shared" si="8"/>
        <v>0</v>
      </c>
      <c r="AB39" s="17">
        <f t="shared" si="8"/>
        <v>0</v>
      </c>
      <c r="AC39" s="17">
        <f t="shared" si="8"/>
        <v>0</v>
      </c>
      <c r="AD39" s="17">
        <f t="shared" si="8"/>
        <v>43.519999999999996</v>
      </c>
      <c r="AE39" s="17">
        <f t="shared" si="8"/>
        <v>0</v>
      </c>
      <c r="AF39" s="53">
        <f t="shared" si="6"/>
        <v>130.56</v>
      </c>
    </row>
    <row r="40" spans="1:32" x14ac:dyDescent="0.3">
      <c r="A40" s="39">
        <f>_xlfn.XLOOKUP(B40,Elementen!C:C,Elementen!A:A)</f>
        <v>3</v>
      </c>
      <c r="B40" s="15" t="s">
        <v>304</v>
      </c>
      <c r="C40" t="s">
        <v>147</v>
      </c>
      <c r="D40" t="s">
        <v>118</v>
      </c>
      <c r="F40" s="49" t="s">
        <v>346</v>
      </c>
      <c r="G40" s="28" t="s">
        <v>109</v>
      </c>
      <c r="I40" s="4" t="s">
        <v>82</v>
      </c>
      <c r="J40" s="6">
        <v>1</v>
      </c>
      <c r="K40" s="11" t="s">
        <v>4</v>
      </c>
      <c r="L40" s="8">
        <v>2010</v>
      </c>
      <c r="M40" s="7">
        <v>0</v>
      </c>
      <c r="N40" s="3">
        <v>266</v>
      </c>
      <c r="O40" s="3">
        <f t="shared" si="3"/>
        <v>266</v>
      </c>
      <c r="P40" s="40">
        <f t="shared" si="4"/>
        <v>266</v>
      </c>
      <c r="Q40" s="17">
        <f t="shared" ref="Q40:AE49" si="9">IF(Q$9&lt;$L40,0,IF($M40=0,0,IF(Q$9=($L40+($M40*TRUNC((Q$9-$L40)/$M40))),$O40*(1+(Q$7-$N$7)),0)))</f>
        <v>0</v>
      </c>
      <c r="R40" s="17">
        <f t="shared" si="9"/>
        <v>0</v>
      </c>
      <c r="S40" s="17">
        <f t="shared" si="9"/>
        <v>0</v>
      </c>
      <c r="T40" s="17">
        <f t="shared" si="9"/>
        <v>0</v>
      </c>
      <c r="U40" s="17">
        <f t="shared" si="9"/>
        <v>0</v>
      </c>
      <c r="V40" s="17">
        <f t="shared" si="9"/>
        <v>0</v>
      </c>
      <c r="W40" s="17">
        <f t="shared" si="9"/>
        <v>0</v>
      </c>
      <c r="X40" s="17">
        <f t="shared" si="9"/>
        <v>0</v>
      </c>
      <c r="Y40" s="17">
        <f t="shared" si="9"/>
        <v>0</v>
      </c>
      <c r="Z40" s="17">
        <f t="shared" si="9"/>
        <v>0</v>
      </c>
      <c r="AA40" s="17">
        <f t="shared" si="9"/>
        <v>0</v>
      </c>
      <c r="AB40" s="17">
        <f t="shared" si="9"/>
        <v>0</v>
      </c>
      <c r="AC40" s="17">
        <f t="shared" si="9"/>
        <v>0</v>
      </c>
      <c r="AD40" s="17">
        <f t="shared" si="9"/>
        <v>0</v>
      </c>
      <c r="AE40" s="17">
        <f t="shared" si="9"/>
        <v>0</v>
      </c>
      <c r="AF40" s="52">
        <f t="shared" si="6"/>
        <v>266</v>
      </c>
    </row>
    <row r="41" spans="1:32" x14ac:dyDescent="0.3">
      <c r="A41" s="39">
        <f>_xlfn.XLOOKUP(B41,Elementen!C:C,Elementen!A:A)</f>
        <v>3</v>
      </c>
      <c r="B41" s="15" t="s">
        <v>304</v>
      </c>
      <c r="C41" t="s">
        <v>148</v>
      </c>
      <c r="D41" t="s">
        <v>149</v>
      </c>
      <c r="F41" s="49" t="s">
        <v>346</v>
      </c>
      <c r="G41" s="28" t="s">
        <v>109</v>
      </c>
      <c r="J41" s="6">
        <v>14.4</v>
      </c>
      <c r="K41" s="11" t="s">
        <v>2</v>
      </c>
      <c r="L41" s="8">
        <v>2037</v>
      </c>
      <c r="M41" s="7">
        <v>50</v>
      </c>
      <c r="N41" s="3">
        <v>472</v>
      </c>
      <c r="O41" s="3">
        <f t="shared" si="3"/>
        <v>6796.8</v>
      </c>
      <c r="P41" s="40">
        <f t="shared" si="4"/>
        <v>0</v>
      </c>
      <c r="Q41" s="17">
        <f t="shared" si="9"/>
        <v>0</v>
      </c>
      <c r="R41" s="17">
        <f t="shared" si="9"/>
        <v>0</v>
      </c>
      <c r="S41" s="17">
        <f t="shared" si="9"/>
        <v>0</v>
      </c>
      <c r="T41" s="17">
        <f t="shared" si="9"/>
        <v>0</v>
      </c>
      <c r="U41" s="17">
        <f t="shared" si="9"/>
        <v>0</v>
      </c>
      <c r="V41" s="17">
        <f t="shared" si="9"/>
        <v>0</v>
      </c>
      <c r="W41" s="17">
        <f t="shared" si="9"/>
        <v>0</v>
      </c>
      <c r="X41" s="17">
        <f t="shared" si="9"/>
        <v>0</v>
      </c>
      <c r="Y41" s="17">
        <f t="shared" si="9"/>
        <v>0</v>
      </c>
      <c r="Z41" s="17">
        <f t="shared" si="9"/>
        <v>0</v>
      </c>
      <c r="AA41" s="17">
        <f t="shared" si="9"/>
        <v>0</v>
      </c>
      <c r="AB41" s="17">
        <f t="shared" si="9"/>
        <v>0</v>
      </c>
      <c r="AC41" s="17">
        <f t="shared" si="9"/>
        <v>0</v>
      </c>
      <c r="AD41" s="17">
        <f t="shared" si="9"/>
        <v>8699.9039999999986</v>
      </c>
      <c r="AE41" s="17">
        <f t="shared" si="9"/>
        <v>0</v>
      </c>
      <c r="AF41" s="53">
        <f t="shared" si="6"/>
        <v>8699.9039999999986</v>
      </c>
    </row>
    <row r="42" spans="1:32" x14ac:dyDescent="0.3">
      <c r="A42" s="39">
        <f>_xlfn.XLOOKUP(B42,Elementen!C:C,Elementen!A:A)</f>
        <v>3</v>
      </c>
      <c r="B42" s="15" t="s">
        <v>304</v>
      </c>
      <c r="C42" t="s">
        <v>13</v>
      </c>
      <c r="D42" t="s">
        <v>83</v>
      </c>
      <c r="F42" s="49" t="s">
        <v>346</v>
      </c>
      <c r="G42" s="28" t="s">
        <v>109</v>
      </c>
      <c r="J42" s="6">
        <v>14.4</v>
      </c>
      <c r="K42" s="11" t="s">
        <v>2</v>
      </c>
      <c r="L42" s="8">
        <v>2012</v>
      </c>
      <c r="M42" s="7">
        <v>5</v>
      </c>
      <c r="N42" s="3">
        <v>8</v>
      </c>
      <c r="O42" s="3">
        <f t="shared" ref="O42:O68" si="10">N42*J42</f>
        <v>115.2</v>
      </c>
      <c r="P42" s="40">
        <f t="shared" ref="P42:P73" si="11">IF(P$9&lt;L42,0,IF($M42=0,$O42,IF(P$9=$L42,$O42,IF(P$9=($L42+($M42*TRUNC((P$9-$L42)/$M42))),$O42*(P$7/$N$7),0))))</f>
        <v>0</v>
      </c>
      <c r="Q42" s="17">
        <f t="shared" si="9"/>
        <v>0</v>
      </c>
      <c r="R42" s="17">
        <f t="shared" si="9"/>
        <v>0</v>
      </c>
      <c r="S42" s="17">
        <f t="shared" si="9"/>
        <v>0</v>
      </c>
      <c r="T42" s="17">
        <f t="shared" si="9"/>
        <v>147.45599999999999</v>
      </c>
      <c r="U42" s="17">
        <f t="shared" si="9"/>
        <v>0</v>
      </c>
      <c r="V42" s="17">
        <f t="shared" si="9"/>
        <v>0</v>
      </c>
      <c r="W42" s="17">
        <f t="shared" si="9"/>
        <v>0</v>
      </c>
      <c r="X42" s="17">
        <f t="shared" si="9"/>
        <v>0</v>
      </c>
      <c r="Y42" s="17">
        <f t="shared" si="9"/>
        <v>147.45599999999999</v>
      </c>
      <c r="Z42" s="17">
        <f t="shared" si="9"/>
        <v>0</v>
      </c>
      <c r="AA42" s="17">
        <f t="shared" si="9"/>
        <v>0</v>
      </c>
      <c r="AB42" s="17">
        <f t="shared" si="9"/>
        <v>0</v>
      </c>
      <c r="AC42" s="17">
        <f t="shared" si="9"/>
        <v>0</v>
      </c>
      <c r="AD42" s="17">
        <f t="shared" si="9"/>
        <v>147.45599999999999</v>
      </c>
      <c r="AE42" s="17">
        <f t="shared" si="9"/>
        <v>0</v>
      </c>
      <c r="AF42" s="52">
        <f t="shared" si="6"/>
        <v>442.36799999999994</v>
      </c>
    </row>
    <row r="43" spans="1:32" x14ac:dyDescent="0.3">
      <c r="A43" s="39">
        <f>_xlfn.XLOOKUP(B43,Elementen!C:C,Elementen!A:A)</f>
        <v>3</v>
      </c>
      <c r="B43" s="15" t="s">
        <v>304</v>
      </c>
      <c r="C43" t="s">
        <v>14</v>
      </c>
      <c r="D43" t="s">
        <v>150</v>
      </c>
      <c r="F43" s="49" t="s">
        <v>346</v>
      </c>
      <c r="G43" s="28" t="s">
        <v>109</v>
      </c>
      <c r="J43" s="6">
        <v>14.4</v>
      </c>
      <c r="K43" s="11" t="s">
        <v>2</v>
      </c>
      <c r="L43" s="8">
        <v>2017</v>
      </c>
      <c r="M43" s="7">
        <v>10</v>
      </c>
      <c r="N43" s="3">
        <v>16</v>
      </c>
      <c r="O43" s="3">
        <f t="shared" si="10"/>
        <v>230.4</v>
      </c>
      <c r="P43" s="40">
        <f t="shared" si="11"/>
        <v>0</v>
      </c>
      <c r="Q43" s="17">
        <f t="shared" si="9"/>
        <v>0</v>
      </c>
      <c r="R43" s="17">
        <f t="shared" si="9"/>
        <v>0</v>
      </c>
      <c r="S43" s="17">
        <f t="shared" si="9"/>
        <v>0</v>
      </c>
      <c r="T43" s="17">
        <f t="shared" si="9"/>
        <v>294.91199999999998</v>
      </c>
      <c r="U43" s="17">
        <f t="shared" si="9"/>
        <v>0</v>
      </c>
      <c r="V43" s="17">
        <f t="shared" si="9"/>
        <v>0</v>
      </c>
      <c r="W43" s="17">
        <f t="shared" si="9"/>
        <v>0</v>
      </c>
      <c r="X43" s="17">
        <f t="shared" si="9"/>
        <v>0</v>
      </c>
      <c r="Y43" s="17">
        <f t="shared" si="9"/>
        <v>0</v>
      </c>
      <c r="Z43" s="17">
        <f t="shared" si="9"/>
        <v>0</v>
      </c>
      <c r="AA43" s="17">
        <f t="shared" si="9"/>
        <v>0</v>
      </c>
      <c r="AB43" s="17">
        <f t="shared" si="9"/>
        <v>0</v>
      </c>
      <c r="AC43" s="17">
        <f t="shared" si="9"/>
        <v>0</v>
      </c>
      <c r="AD43" s="17">
        <f t="shared" si="9"/>
        <v>294.91199999999998</v>
      </c>
      <c r="AE43" s="17">
        <f t="shared" si="9"/>
        <v>0</v>
      </c>
      <c r="AF43" s="53">
        <f t="shared" si="6"/>
        <v>589.82399999999996</v>
      </c>
    </row>
    <row r="44" spans="1:32" x14ac:dyDescent="0.3">
      <c r="A44" s="39">
        <f>_xlfn.XLOOKUP(B44,Elementen!C:C,Elementen!A:A)</f>
        <v>3</v>
      </c>
      <c r="B44" s="15" t="s">
        <v>304</v>
      </c>
      <c r="C44" t="s">
        <v>147</v>
      </c>
      <c r="D44" t="s">
        <v>15</v>
      </c>
      <c r="F44" s="49" t="s">
        <v>346</v>
      </c>
      <c r="G44" s="28" t="s">
        <v>109</v>
      </c>
      <c r="J44" s="6">
        <v>27.8</v>
      </c>
      <c r="K44" s="11" t="s">
        <v>2</v>
      </c>
      <c r="L44" s="8">
        <v>2037</v>
      </c>
      <c r="M44" s="7">
        <v>50</v>
      </c>
      <c r="N44" s="3">
        <v>472</v>
      </c>
      <c r="O44" s="3">
        <f t="shared" si="10"/>
        <v>13121.6</v>
      </c>
      <c r="P44" s="40">
        <f t="shared" si="11"/>
        <v>0</v>
      </c>
      <c r="Q44" s="17">
        <f t="shared" si="9"/>
        <v>0</v>
      </c>
      <c r="R44" s="17">
        <f t="shared" si="9"/>
        <v>0</v>
      </c>
      <c r="S44" s="17">
        <f t="shared" si="9"/>
        <v>0</v>
      </c>
      <c r="T44" s="17">
        <f t="shared" si="9"/>
        <v>0</v>
      </c>
      <c r="U44" s="17">
        <f t="shared" si="9"/>
        <v>0</v>
      </c>
      <c r="V44" s="17">
        <f t="shared" si="9"/>
        <v>0</v>
      </c>
      <c r="W44" s="17">
        <f t="shared" si="9"/>
        <v>0</v>
      </c>
      <c r="X44" s="17">
        <f t="shared" si="9"/>
        <v>0</v>
      </c>
      <c r="Y44" s="17">
        <f t="shared" si="9"/>
        <v>0</v>
      </c>
      <c r="Z44" s="17">
        <f t="shared" si="9"/>
        <v>0</v>
      </c>
      <c r="AA44" s="17">
        <f t="shared" si="9"/>
        <v>0</v>
      </c>
      <c r="AB44" s="17">
        <f t="shared" si="9"/>
        <v>0</v>
      </c>
      <c r="AC44" s="17">
        <f t="shared" si="9"/>
        <v>0</v>
      </c>
      <c r="AD44" s="17">
        <f t="shared" si="9"/>
        <v>16795.647999999997</v>
      </c>
      <c r="AE44" s="17">
        <f t="shared" si="9"/>
        <v>0</v>
      </c>
      <c r="AF44" s="52">
        <f t="shared" si="6"/>
        <v>16795.647999999997</v>
      </c>
    </row>
    <row r="45" spans="1:32" x14ac:dyDescent="0.3">
      <c r="A45" s="39">
        <f>_xlfn.XLOOKUP(B45,Elementen!C:C,Elementen!A:A)</f>
        <v>3</v>
      </c>
      <c r="B45" s="15" t="s">
        <v>304</v>
      </c>
      <c r="C45" t="s">
        <v>147</v>
      </c>
      <c r="D45" t="s">
        <v>151</v>
      </c>
      <c r="E45" s="27" t="s">
        <v>126</v>
      </c>
      <c r="F45" s="49" t="s">
        <v>346</v>
      </c>
      <c r="G45" s="28" t="s">
        <v>109</v>
      </c>
      <c r="J45" s="6">
        <v>27.8</v>
      </c>
      <c r="K45" s="11" t="s">
        <v>2</v>
      </c>
      <c r="L45" s="8">
        <v>2012</v>
      </c>
      <c r="M45" s="7">
        <v>5</v>
      </c>
      <c r="N45" s="3">
        <v>8</v>
      </c>
      <c r="O45" s="3">
        <f t="shared" si="10"/>
        <v>222.4</v>
      </c>
      <c r="P45" s="40">
        <f t="shared" si="11"/>
        <v>0</v>
      </c>
      <c r="Q45" s="17">
        <f t="shared" si="9"/>
        <v>0</v>
      </c>
      <c r="R45" s="17">
        <f t="shared" si="9"/>
        <v>0</v>
      </c>
      <c r="S45" s="17">
        <f t="shared" si="9"/>
        <v>0</v>
      </c>
      <c r="T45" s="17">
        <f t="shared" si="9"/>
        <v>284.67199999999997</v>
      </c>
      <c r="U45" s="17">
        <f t="shared" si="9"/>
        <v>0</v>
      </c>
      <c r="V45" s="17">
        <f t="shared" si="9"/>
        <v>0</v>
      </c>
      <c r="W45" s="17">
        <f t="shared" si="9"/>
        <v>0</v>
      </c>
      <c r="X45" s="17">
        <f t="shared" si="9"/>
        <v>0</v>
      </c>
      <c r="Y45" s="17">
        <f t="shared" si="9"/>
        <v>284.67199999999997</v>
      </c>
      <c r="Z45" s="17">
        <f t="shared" si="9"/>
        <v>0</v>
      </c>
      <c r="AA45" s="17">
        <f t="shared" si="9"/>
        <v>0</v>
      </c>
      <c r="AB45" s="17">
        <f t="shared" si="9"/>
        <v>0</v>
      </c>
      <c r="AC45" s="17">
        <f t="shared" si="9"/>
        <v>0</v>
      </c>
      <c r="AD45" s="17">
        <f t="shared" si="9"/>
        <v>284.67199999999997</v>
      </c>
      <c r="AE45" s="17">
        <f t="shared" si="9"/>
        <v>0</v>
      </c>
      <c r="AF45" s="53">
        <f t="shared" si="6"/>
        <v>854.01599999999985</v>
      </c>
    </row>
    <row r="46" spans="1:32" x14ac:dyDescent="0.3">
      <c r="A46" s="39">
        <f>_xlfn.XLOOKUP(B46,Elementen!C:C,Elementen!A:A)</f>
        <v>3</v>
      </c>
      <c r="B46" s="15" t="s">
        <v>304</v>
      </c>
      <c r="C46" t="s">
        <v>147</v>
      </c>
      <c r="D46" t="s">
        <v>152</v>
      </c>
      <c r="E46" t="s">
        <v>126</v>
      </c>
      <c r="F46" s="49" t="s">
        <v>346</v>
      </c>
      <c r="G46" s="28" t="s">
        <v>109</v>
      </c>
      <c r="J46" s="6">
        <v>27.8</v>
      </c>
      <c r="K46" s="11" t="s">
        <v>2</v>
      </c>
      <c r="L46" s="8">
        <v>2017</v>
      </c>
      <c r="M46" s="7">
        <v>10</v>
      </c>
      <c r="N46" s="3">
        <v>16</v>
      </c>
      <c r="O46" s="3">
        <f t="shared" si="10"/>
        <v>444.8</v>
      </c>
      <c r="P46" s="40">
        <f t="shared" si="11"/>
        <v>0</v>
      </c>
      <c r="Q46" s="17">
        <f t="shared" si="9"/>
        <v>0</v>
      </c>
      <c r="R46" s="17">
        <f t="shared" si="9"/>
        <v>0</v>
      </c>
      <c r="S46" s="17">
        <f t="shared" si="9"/>
        <v>0</v>
      </c>
      <c r="T46" s="17">
        <f t="shared" si="9"/>
        <v>569.34399999999994</v>
      </c>
      <c r="U46" s="17">
        <f t="shared" si="9"/>
        <v>0</v>
      </c>
      <c r="V46" s="17">
        <f t="shared" si="9"/>
        <v>0</v>
      </c>
      <c r="W46" s="17">
        <f t="shared" si="9"/>
        <v>0</v>
      </c>
      <c r="X46" s="17">
        <f t="shared" si="9"/>
        <v>0</v>
      </c>
      <c r="Y46" s="17">
        <f t="shared" si="9"/>
        <v>0</v>
      </c>
      <c r="Z46" s="17">
        <f t="shared" si="9"/>
        <v>0</v>
      </c>
      <c r="AA46" s="17">
        <f t="shared" si="9"/>
        <v>0</v>
      </c>
      <c r="AB46" s="17">
        <f t="shared" si="9"/>
        <v>0</v>
      </c>
      <c r="AC46" s="17">
        <f t="shared" si="9"/>
        <v>0</v>
      </c>
      <c r="AD46" s="17">
        <f t="shared" si="9"/>
        <v>569.34399999999994</v>
      </c>
      <c r="AE46" s="17">
        <f t="shared" si="9"/>
        <v>0</v>
      </c>
      <c r="AF46" s="52">
        <f t="shared" si="6"/>
        <v>1138.6879999999999</v>
      </c>
    </row>
    <row r="47" spans="1:32" x14ac:dyDescent="0.3">
      <c r="A47" s="39">
        <f>_xlfn.XLOOKUP(B47,Elementen!C:C,Elementen!A:A)</f>
        <v>3</v>
      </c>
      <c r="B47" s="15" t="s">
        <v>304</v>
      </c>
      <c r="C47" t="s">
        <v>153</v>
      </c>
      <c r="D47" s="6" t="s">
        <v>154</v>
      </c>
      <c r="E47" t="s">
        <v>126</v>
      </c>
      <c r="F47" s="49" t="s">
        <v>346</v>
      </c>
      <c r="G47" s="28" t="s">
        <v>109</v>
      </c>
      <c r="I47" s="6"/>
      <c r="J47">
        <v>6</v>
      </c>
      <c r="K47" s="9" t="s">
        <v>12</v>
      </c>
      <c r="L47" s="7">
        <v>2037</v>
      </c>
      <c r="M47" s="7">
        <v>50</v>
      </c>
      <c r="N47" s="3">
        <v>529</v>
      </c>
      <c r="O47" s="3">
        <f t="shared" si="10"/>
        <v>3174</v>
      </c>
      <c r="P47" s="40">
        <f t="shared" si="11"/>
        <v>0</v>
      </c>
      <c r="Q47" s="17">
        <f t="shared" si="9"/>
        <v>0</v>
      </c>
      <c r="R47" s="17">
        <f t="shared" si="9"/>
        <v>0</v>
      </c>
      <c r="S47" s="17">
        <f t="shared" si="9"/>
        <v>0</v>
      </c>
      <c r="T47" s="17">
        <f t="shared" si="9"/>
        <v>0</v>
      </c>
      <c r="U47" s="17">
        <f t="shared" si="9"/>
        <v>0</v>
      </c>
      <c r="V47" s="17">
        <f t="shared" si="9"/>
        <v>0</v>
      </c>
      <c r="W47" s="17">
        <f t="shared" si="9"/>
        <v>0</v>
      </c>
      <c r="X47" s="17">
        <f t="shared" si="9"/>
        <v>0</v>
      </c>
      <c r="Y47" s="17">
        <f t="shared" si="9"/>
        <v>0</v>
      </c>
      <c r="Z47" s="17">
        <f t="shared" si="9"/>
        <v>0</v>
      </c>
      <c r="AA47" s="17">
        <f t="shared" si="9"/>
        <v>0</v>
      </c>
      <c r="AB47" s="17">
        <f t="shared" si="9"/>
        <v>0</v>
      </c>
      <c r="AC47" s="17">
        <f t="shared" si="9"/>
        <v>0</v>
      </c>
      <c r="AD47" s="17">
        <f t="shared" si="9"/>
        <v>4062.7199999999993</v>
      </c>
      <c r="AE47" s="17">
        <f t="shared" si="9"/>
        <v>0</v>
      </c>
      <c r="AF47" s="53">
        <f t="shared" si="6"/>
        <v>4062.7199999999993</v>
      </c>
    </row>
    <row r="48" spans="1:32" x14ac:dyDescent="0.3">
      <c r="A48" s="39">
        <f>_xlfn.XLOOKUP(B48,Elementen!C:C,Elementen!A:A)</f>
        <v>3</v>
      </c>
      <c r="B48" s="15" t="s">
        <v>304</v>
      </c>
      <c r="C48" t="s">
        <v>153</v>
      </c>
      <c r="D48" s="6" t="s">
        <v>155</v>
      </c>
      <c r="F48" s="49" t="s">
        <v>346</v>
      </c>
      <c r="G48" s="28" t="s">
        <v>109</v>
      </c>
      <c r="I48" s="6"/>
      <c r="J48" s="6">
        <v>6</v>
      </c>
      <c r="K48" s="9" t="s">
        <v>12</v>
      </c>
      <c r="L48" s="7">
        <v>2017</v>
      </c>
      <c r="M48" s="7">
        <v>10</v>
      </c>
      <c r="N48" s="3">
        <v>29</v>
      </c>
      <c r="O48" s="3">
        <f t="shared" si="10"/>
        <v>174</v>
      </c>
      <c r="P48" s="40">
        <f t="shared" si="11"/>
        <v>0</v>
      </c>
      <c r="Q48" s="17">
        <f t="shared" si="9"/>
        <v>0</v>
      </c>
      <c r="R48" s="17">
        <f t="shared" si="9"/>
        <v>0</v>
      </c>
      <c r="S48" s="17">
        <f t="shared" si="9"/>
        <v>0</v>
      </c>
      <c r="T48" s="17">
        <f t="shared" si="9"/>
        <v>222.71999999999997</v>
      </c>
      <c r="U48" s="17">
        <f t="shared" si="9"/>
        <v>0</v>
      </c>
      <c r="V48" s="17">
        <f t="shared" si="9"/>
        <v>0</v>
      </c>
      <c r="W48" s="17">
        <f t="shared" si="9"/>
        <v>0</v>
      </c>
      <c r="X48" s="17">
        <f t="shared" si="9"/>
        <v>0</v>
      </c>
      <c r="Y48" s="17">
        <f t="shared" si="9"/>
        <v>0</v>
      </c>
      <c r="Z48" s="17">
        <f t="shared" si="9"/>
        <v>0</v>
      </c>
      <c r="AA48" s="17">
        <f t="shared" si="9"/>
        <v>0</v>
      </c>
      <c r="AB48" s="17">
        <f t="shared" si="9"/>
        <v>0</v>
      </c>
      <c r="AC48" s="17">
        <f t="shared" si="9"/>
        <v>0</v>
      </c>
      <c r="AD48" s="17">
        <f t="shared" si="9"/>
        <v>222.71999999999997</v>
      </c>
      <c r="AE48" s="17">
        <f t="shared" si="9"/>
        <v>0</v>
      </c>
      <c r="AF48" s="52">
        <f t="shared" si="6"/>
        <v>445.43999999999994</v>
      </c>
    </row>
    <row r="49" spans="1:32" x14ac:dyDescent="0.3">
      <c r="A49" s="39">
        <f>_xlfn.XLOOKUP(B49,Elementen!C:C,Elementen!A:A)</f>
        <v>3</v>
      </c>
      <c r="B49" s="15" t="s">
        <v>304</v>
      </c>
      <c r="C49" t="s">
        <v>153</v>
      </c>
      <c r="D49" s="6" t="s">
        <v>154</v>
      </c>
      <c r="F49" s="49" t="s">
        <v>346</v>
      </c>
      <c r="G49" s="28" t="s">
        <v>109</v>
      </c>
      <c r="I49" s="6"/>
      <c r="J49" s="6">
        <v>3</v>
      </c>
      <c r="K49" s="9" t="s">
        <v>12</v>
      </c>
      <c r="L49" s="7">
        <v>2037</v>
      </c>
      <c r="M49" s="7">
        <v>50</v>
      </c>
      <c r="N49" s="3">
        <v>529</v>
      </c>
      <c r="O49" s="3">
        <f t="shared" si="10"/>
        <v>1587</v>
      </c>
      <c r="P49" s="40">
        <f t="shared" si="11"/>
        <v>0</v>
      </c>
      <c r="Q49" s="17">
        <f t="shared" si="9"/>
        <v>0</v>
      </c>
      <c r="R49" s="17">
        <f t="shared" si="9"/>
        <v>0</v>
      </c>
      <c r="S49" s="17">
        <f t="shared" si="9"/>
        <v>0</v>
      </c>
      <c r="T49" s="17">
        <f t="shared" si="9"/>
        <v>0</v>
      </c>
      <c r="U49" s="17">
        <f t="shared" si="9"/>
        <v>0</v>
      </c>
      <c r="V49" s="17">
        <f t="shared" si="9"/>
        <v>0</v>
      </c>
      <c r="W49" s="17">
        <f t="shared" si="9"/>
        <v>0</v>
      </c>
      <c r="X49" s="17">
        <f t="shared" si="9"/>
        <v>0</v>
      </c>
      <c r="Y49" s="17">
        <f t="shared" si="9"/>
        <v>0</v>
      </c>
      <c r="Z49" s="17">
        <f t="shared" si="9"/>
        <v>0</v>
      </c>
      <c r="AA49" s="17">
        <f t="shared" si="9"/>
        <v>0</v>
      </c>
      <c r="AB49" s="17">
        <f t="shared" si="9"/>
        <v>0</v>
      </c>
      <c r="AC49" s="17">
        <f t="shared" si="9"/>
        <v>0</v>
      </c>
      <c r="AD49" s="17">
        <f t="shared" si="9"/>
        <v>2031.3599999999997</v>
      </c>
      <c r="AE49" s="17">
        <f t="shared" si="9"/>
        <v>0</v>
      </c>
      <c r="AF49" s="53">
        <f t="shared" si="6"/>
        <v>2031.3599999999997</v>
      </c>
    </row>
    <row r="50" spans="1:32" x14ac:dyDescent="0.3">
      <c r="A50" s="39">
        <f>_xlfn.XLOOKUP(B50,Elementen!C:C,Elementen!A:A)</f>
        <v>3</v>
      </c>
      <c r="B50" s="15" t="s">
        <v>304</v>
      </c>
      <c r="C50" t="s">
        <v>153</v>
      </c>
      <c r="D50" s="6" t="s">
        <v>155</v>
      </c>
      <c r="E50" t="s">
        <v>126</v>
      </c>
      <c r="F50" s="49" t="s">
        <v>346</v>
      </c>
      <c r="G50" s="28" t="s">
        <v>109</v>
      </c>
      <c r="I50" s="6"/>
      <c r="J50" s="6">
        <v>3</v>
      </c>
      <c r="K50" s="9" t="s">
        <v>12</v>
      </c>
      <c r="L50" s="7">
        <v>2017</v>
      </c>
      <c r="M50" s="7">
        <v>10</v>
      </c>
      <c r="N50" s="3">
        <v>29</v>
      </c>
      <c r="O50" s="3">
        <f t="shared" si="10"/>
        <v>87</v>
      </c>
      <c r="P50" s="40">
        <f t="shared" si="11"/>
        <v>0</v>
      </c>
      <c r="Q50" s="17">
        <f t="shared" ref="Q50:AE59" si="12">IF(Q$9&lt;$L50,0,IF($M50=0,0,IF(Q$9=($L50+($M50*TRUNC((Q$9-$L50)/$M50))),$O50*(1+(Q$7-$N$7)),0)))</f>
        <v>0</v>
      </c>
      <c r="R50" s="17">
        <f t="shared" si="12"/>
        <v>0</v>
      </c>
      <c r="S50" s="17">
        <f t="shared" si="12"/>
        <v>0</v>
      </c>
      <c r="T50" s="17">
        <f t="shared" si="12"/>
        <v>111.35999999999999</v>
      </c>
      <c r="U50" s="17">
        <f t="shared" si="12"/>
        <v>0</v>
      </c>
      <c r="V50" s="17">
        <f t="shared" si="12"/>
        <v>0</v>
      </c>
      <c r="W50" s="17">
        <f t="shared" si="12"/>
        <v>0</v>
      </c>
      <c r="X50" s="17">
        <f t="shared" si="12"/>
        <v>0</v>
      </c>
      <c r="Y50" s="17">
        <f t="shared" si="12"/>
        <v>0</v>
      </c>
      <c r="Z50" s="17">
        <f t="shared" si="12"/>
        <v>0</v>
      </c>
      <c r="AA50" s="17">
        <f t="shared" si="12"/>
        <v>0</v>
      </c>
      <c r="AB50" s="17">
        <f t="shared" si="12"/>
        <v>0</v>
      </c>
      <c r="AC50" s="17">
        <f t="shared" si="12"/>
        <v>0</v>
      </c>
      <c r="AD50" s="17">
        <f t="shared" si="12"/>
        <v>111.35999999999999</v>
      </c>
      <c r="AE50" s="17">
        <f t="shared" si="12"/>
        <v>0</v>
      </c>
      <c r="AF50" s="52">
        <f t="shared" si="6"/>
        <v>222.71999999999997</v>
      </c>
    </row>
    <row r="51" spans="1:32" x14ac:dyDescent="0.3">
      <c r="A51" s="39">
        <f>_xlfn.XLOOKUP(B51,Elementen!C:C,Elementen!A:A)</f>
        <v>3</v>
      </c>
      <c r="B51" s="15" t="s">
        <v>304</v>
      </c>
      <c r="C51" t="s">
        <v>84</v>
      </c>
      <c r="D51" s="6" t="s">
        <v>156</v>
      </c>
      <c r="E51" t="s">
        <v>126</v>
      </c>
      <c r="F51" s="49" t="s">
        <v>346</v>
      </c>
      <c r="G51" s="28" t="s">
        <v>109</v>
      </c>
      <c r="I51" s="6"/>
      <c r="J51" s="6">
        <v>1</v>
      </c>
      <c r="K51" s="9" t="s">
        <v>12</v>
      </c>
      <c r="L51" s="7">
        <v>2023</v>
      </c>
      <c r="M51" s="7">
        <v>18</v>
      </c>
      <c r="N51" s="3">
        <v>287</v>
      </c>
      <c r="O51" s="3">
        <f t="shared" si="10"/>
        <v>287</v>
      </c>
      <c r="P51" s="40">
        <f t="shared" si="11"/>
        <v>287</v>
      </c>
      <c r="Q51" s="17">
        <f t="shared" si="12"/>
        <v>0</v>
      </c>
      <c r="R51" s="17">
        <f t="shared" si="12"/>
        <v>0</v>
      </c>
      <c r="S51" s="17">
        <f t="shared" si="12"/>
        <v>0</v>
      </c>
      <c r="T51" s="17">
        <f t="shared" si="12"/>
        <v>0</v>
      </c>
      <c r="U51" s="17">
        <f t="shared" si="12"/>
        <v>0</v>
      </c>
      <c r="V51" s="17">
        <f t="shared" si="12"/>
        <v>0</v>
      </c>
      <c r="W51" s="17">
        <f t="shared" si="12"/>
        <v>0</v>
      </c>
      <c r="X51" s="17">
        <f t="shared" si="12"/>
        <v>0</v>
      </c>
      <c r="Y51" s="17">
        <f t="shared" si="12"/>
        <v>0</v>
      </c>
      <c r="Z51" s="17">
        <f t="shared" si="12"/>
        <v>0</v>
      </c>
      <c r="AA51" s="17">
        <f t="shared" si="12"/>
        <v>0</v>
      </c>
      <c r="AB51" s="17">
        <f t="shared" si="12"/>
        <v>0</v>
      </c>
      <c r="AC51" s="17">
        <f t="shared" si="12"/>
        <v>0</v>
      </c>
      <c r="AD51" s="17">
        <f t="shared" si="12"/>
        <v>0</v>
      </c>
      <c r="AE51" s="17">
        <f t="shared" si="12"/>
        <v>0</v>
      </c>
      <c r="AF51" s="53">
        <f t="shared" si="6"/>
        <v>287</v>
      </c>
    </row>
    <row r="52" spans="1:32" x14ac:dyDescent="0.3">
      <c r="A52" s="39">
        <f>_xlfn.XLOOKUP(B52,Elementen!C:C,Elementen!A:A)</f>
        <v>3</v>
      </c>
      <c r="B52" s="15" t="s">
        <v>304</v>
      </c>
      <c r="C52" t="s">
        <v>84</v>
      </c>
      <c r="D52" t="s">
        <v>16</v>
      </c>
      <c r="F52" s="49" t="s">
        <v>346</v>
      </c>
      <c r="G52" s="28" t="s">
        <v>109</v>
      </c>
      <c r="J52" s="6">
        <v>1</v>
      </c>
      <c r="K52" s="9" t="s">
        <v>12</v>
      </c>
      <c r="L52" s="8">
        <v>2011</v>
      </c>
      <c r="M52" s="7">
        <v>3</v>
      </c>
      <c r="N52" s="3">
        <v>24</v>
      </c>
      <c r="O52" s="3">
        <f t="shared" si="10"/>
        <v>24</v>
      </c>
      <c r="P52" s="40">
        <f t="shared" si="11"/>
        <v>24</v>
      </c>
      <c r="Q52" s="17">
        <f t="shared" si="12"/>
        <v>0</v>
      </c>
      <c r="R52" s="17">
        <f t="shared" si="12"/>
        <v>0</v>
      </c>
      <c r="S52" s="17">
        <f t="shared" si="12"/>
        <v>29.52</v>
      </c>
      <c r="T52" s="17">
        <f t="shared" si="12"/>
        <v>0</v>
      </c>
      <c r="U52" s="17">
        <f t="shared" si="12"/>
        <v>0</v>
      </c>
      <c r="V52" s="17">
        <f t="shared" si="12"/>
        <v>30.719999999999995</v>
      </c>
      <c r="W52" s="17">
        <f t="shared" si="12"/>
        <v>0</v>
      </c>
      <c r="X52" s="17">
        <f t="shared" si="12"/>
        <v>0</v>
      </c>
      <c r="Y52" s="17">
        <f t="shared" si="12"/>
        <v>30.719999999999995</v>
      </c>
      <c r="Z52" s="17">
        <f t="shared" si="12"/>
        <v>0</v>
      </c>
      <c r="AA52" s="17">
        <f t="shared" si="12"/>
        <v>0</v>
      </c>
      <c r="AB52" s="17">
        <f t="shared" si="12"/>
        <v>30.719999999999995</v>
      </c>
      <c r="AC52" s="17">
        <f t="shared" si="12"/>
        <v>0</v>
      </c>
      <c r="AD52" s="17">
        <f t="shared" si="12"/>
        <v>0</v>
      </c>
      <c r="AE52" s="17">
        <f t="shared" si="12"/>
        <v>30.719999999999995</v>
      </c>
      <c r="AF52" s="52">
        <f t="shared" si="6"/>
        <v>176.39999999999998</v>
      </c>
    </row>
    <row r="53" spans="1:32" x14ac:dyDescent="0.3">
      <c r="A53" s="39">
        <f>_xlfn.XLOOKUP(B53,Elementen!C:C,Elementen!A:A)</f>
        <v>4</v>
      </c>
      <c r="B53" s="15" t="s">
        <v>305</v>
      </c>
      <c r="C53" t="s">
        <v>157</v>
      </c>
      <c r="D53" t="s">
        <v>158</v>
      </c>
      <c r="F53" s="49" t="s">
        <v>346</v>
      </c>
      <c r="G53" s="28" t="s">
        <v>109</v>
      </c>
      <c r="J53" s="6">
        <v>20.399999999999999</v>
      </c>
      <c r="K53" s="9" t="s">
        <v>2</v>
      </c>
      <c r="L53" s="8">
        <v>2037</v>
      </c>
      <c r="M53" s="7">
        <v>50</v>
      </c>
      <c r="N53" s="3">
        <v>176</v>
      </c>
      <c r="O53" s="3">
        <f t="shared" si="10"/>
        <v>3590.3999999999996</v>
      </c>
      <c r="P53" s="40">
        <f t="shared" si="11"/>
        <v>0</v>
      </c>
      <c r="Q53" s="17">
        <f t="shared" si="12"/>
        <v>0</v>
      </c>
      <c r="R53" s="17">
        <f t="shared" si="12"/>
        <v>0</v>
      </c>
      <c r="S53" s="17">
        <f t="shared" si="12"/>
        <v>0</v>
      </c>
      <c r="T53" s="17">
        <f t="shared" si="12"/>
        <v>0</v>
      </c>
      <c r="U53" s="17">
        <f t="shared" si="12"/>
        <v>0</v>
      </c>
      <c r="V53" s="17">
        <f t="shared" si="12"/>
        <v>0</v>
      </c>
      <c r="W53" s="17">
        <f t="shared" si="12"/>
        <v>0</v>
      </c>
      <c r="X53" s="17">
        <f t="shared" si="12"/>
        <v>0</v>
      </c>
      <c r="Y53" s="17">
        <f t="shared" si="12"/>
        <v>0</v>
      </c>
      <c r="Z53" s="17">
        <f t="shared" si="12"/>
        <v>0</v>
      </c>
      <c r="AA53" s="17">
        <f t="shared" si="12"/>
        <v>0</v>
      </c>
      <c r="AB53" s="17">
        <f t="shared" si="12"/>
        <v>0</v>
      </c>
      <c r="AC53" s="17">
        <f t="shared" si="12"/>
        <v>0</v>
      </c>
      <c r="AD53" s="17">
        <f t="shared" si="12"/>
        <v>4595.7119999999986</v>
      </c>
      <c r="AE53" s="17">
        <f t="shared" si="12"/>
        <v>0</v>
      </c>
      <c r="AF53" s="53">
        <f t="shared" si="6"/>
        <v>4595.7119999999986</v>
      </c>
    </row>
    <row r="54" spans="1:32" x14ac:dyDescent="0.3">
      <c r="A54" s="39">
        <f>_xlfn.XLOOKUP(B54,Elementen!C:C,Elementen!A:A)</f>
        <v>4</v>
      </c>
      <c r="B54" s="15" t="s">
        <v>305</v>
      </c>
      <c r="C54" t="s">
        <v>157</v>
      </c>
      <c r="D54" t="s">
        <v>159</v>
      </c>
      <c r="F54" s="49" t="s">
        <v>346</v>
      </c>
      <c r="G54" s="28" t="s">
        <v>109</v>
      </c>
      <c r="I54" t="s">
        <v>160</v>
      </c>
      <c r="J54" s="6">
        <v>2.04</v>
      </c>
      <c r="K54" s="9" t="s">
        <v>2</v>
      </c>
      <c r="L54" s="8">
        <v>2012</v>
      </c>
      <c r="M54" s="7">
        <v>5</v>
      </c>
      <c r="N54" s="3">
        <v>176</v>
      </c>
      <c r="O54" s="3">
        <f t="shared" si="10"/>
        <v>359.04</v>
      </c>
      <c r="P54" s="40">
        <f t="shared" si="11"/>
        <v>0</v>
      </c>
      <c r="Q54" s="17">
        <f t="shared" si="12"/>
        <v>0</v>
      </c>
      <c r="R54" s="17">
        <f t="shared" si="12"/>
        <v>0</v>
      </c>
      <c r="S54" s="17">
        <f t="shared" si="12"/>
        <v>0</v>
      </c>
      <c r="T54" s="17">
        <f t="shared" si="12"/>
        <v>459.57119999999998</v>
      </c>
      <c r="U54" s="17">
        <f t="shared" si="12"/>
        <v>0</v>
      </c>
      <c r="V54" s="17">
        <f t="shared" si="12"/>
        <v>0</v>
      </c>
      <c r="W54" s="17">
        <f t="shared" si="12"/>
        <v>0</v>
      </c>
      <c r="X54" s="17">
        <f t="shared" si="12"/>
        <v>0</v>
      </c>
      <c r="Y54" s="17">
        <f t="shared" si="12"/>
        <v>459.57119999999998</v>
      </c>
      <c r="Z54" s="17">
        <f t="shared" si="12"/>
        <v>0</v>
      </c>
      <c r="AA54" s="17">
        <f t="shared" si="12"/>
        <v>0</v>
      </c>
      <c r="AB54" s="17">
        <f t="shared" si="12"/>
        <v>0</v>
      </c>
      <c r="AC54" s="17">
        <f t="shared" si="12"/>
        <v>0</v>
      </c>
      <c r="AD54" s="17">
        <f t="shared" si="12"/>
        <v>459.57119999999998</v>
      </c>
      <c r="AE54" s="17">
        <f t="shared" si="12"/>
        <v>0</v>
      </c>
      <c r="AF54" s="52">
        <f t="shared" si="6"/>
        <v>1378.7136</v>
      </c>
    </row>
    <row r="55" spans="1:32" x14ac:dyDescent="0.3">
      <c r="A55" s="39">
        <f>_xlfn.XLOOKUP(B55,Elementen!C:C,Elementen!A:A)</f>
        <v>4</v>
      </c>
      <c r="B55" s="15" t="s">
        <v>305</v>
      </c>
      <c r="C55" t="s">
        <v>161</v>
      </c>
      <c r="D55" t="s">
        <v>162</v>
      </c>
      <c r="F55" s="49" t="s">
        <v>346</v>
      </c>
      <c r="G55" s="28" t="s">
        <v>109</v>
      </c>
      <c r="J55" s="6">
        <v>75.599999999999994</v>
      </c>
      <c r="K55" s="11" t="s">
        <v>2</v>
      </c>
      <c r="L55" s="8">
        <v>2037</v>
      </c>
      <c r="M55" s="7">
        <v>50</v>
      </c>
      <c r="N55" s="3">
        <v>116</v>
      </c>
      <c r="O55" s="3">
        <f t="shared" si="10"/>
        <v>8769.5999999999985</v>
      </c>
      <c r="P55" s="40">
        <f t="shared" si="11"/>
        <v>0</v>
      </c>
      <c r="Q55" s="17">
        <f t="shared" si="12"/>
        <v>0</v>
      </c>
      <c r="R55" s="17">
        <f t="shared" si="12"/>
        <v>0</v>
      </c>
      <c r="S55" s="17">
        <f t="shared" si="12"/>
        <v>0</v>
      </c>
      <c r="T55" s="17">
        <f t="shared" si="12"/>
        <v>0</v>
      </c>
      <c r="U55" s="17">
        <f t="shared" si="12"/>
        <v>0</v>
      </c>
      <c r="V55" s="17">
        <f t="shared" si="12"/>
        <v>0</v>
      </c>
      <c r="W55" s="17">
        <f t="shared" si="12"/>
        <v>0</v>
      </c>
      <c r="X55" s="17">
        <f t="shared" si="12"/>
        <v>0</v>
      </c>
      <c r="Y55" s="17">
        <f t="shared" si="12"/>
        <v>0</v>
      </c>
      <c r="Z55" s="17">
        <f t="shared" si="12"/>
        <v>0</v>
      </c>
      <c r="AA55" s="17">
        <f t="shared" si="12"/>
        <v>0</v>
      </c>
      <c r="AB55" s="17">
        <f t="shared" si="12"/>
        <v>0</v>
      </c>
      <c r="AC55" s="17">
        <f t="shared" si="12"/>
        <v>0</v>
      </c>
      <c r="AD55" s="17">
        <f t="shared" si="12"/>
        <v>11225.087999999996</v>
      </c>
      <c r="AE55" s="17">
        <f t="shared" si="12"/>
        <v>0</v>
      </c>
      <c r="AF55" s="53">
        <f t="shared" si="6"/>
        <v>11225.087999999996</v>
      </c>
    </row>
    <row r="56" spans="1:32" x14ac:dyDescent="0.3">
      <c r="A56" s="39">
        <f>_xlfn.XLOOKUP(B56,Elementen!C:C,Elementen!A:A)</f>
        <v>5</v>
      </c>
      <c r="B56" s="15" t="s">
        <v>306</v>
      </c>
      <c r="C56" t="s">
        <v>163</v>
      </c>
      <c r="D56" t="s">
        <v>118</v>
      </c>
      <c r="F56" s="49" t="s">
        <v>346</v>
      </c>
      <c r="G56" s="28" t="s">
        <v>109</v>
      </c>
      <c r="I56" s="4" t="s">
        <v>164</v>
      </c>
      <c r="J56" s="6">
        <v>1</v>
      </c>
      <c r="K56" s="11" t="s">
        <v>4</v>
      </c>
      <c r="L56" s="8">
        <v>2010</v>
      </c>
      <c r="M56" s="7">
        <v>0</v>
      </c>
      <c r="N56" s="3">
        <v>893</v>
      </c>
      <c r="O56" s="3">
        <f t="shared" si="10"/>
        <v>893</v>
      </c>
      <c r="P56" s="40">
        <f t="shared" si="11"/>
        <v>893</v>
      </c>
      <c r="Q56" s="17">
        <f t="shared" si="12"/>
        <v>0</v>
      </c>
      <c r="R56" s="17">
        <f t="shared" si="12"/>
        <v>0</v>
      </c>
      <c r="S56" s="17">
        <f t="shared" si="12"/>
        <v>0</v>
      </c>
      <c r="T56" s="17">
        <f t="shared" si="12"/>
        <v>0</v>
      </c>
      <c r="U56" s="17">
        <f t="shared" si="12"/>
        <v>0</v>
      </c>
      <c r="V56" s="17">
        <f t="shared" si="12"/>
        <v>0</v>
      </c>
      <c r="W56" s="17">
        <f t="shared" si="12"/>
        <v>0</v>
      </c>
      <c r="X56" s="17">
        <f t="shared" si="12"/>
        <v>0</v>
      </c>
      <c r="Y56" s="17">
        <f t="shared" si="12"/>
        <v>0</v>
      </c>
      <c r="Z56" s="17">
        <f t="shared" si="12"/>
        <v>0</v>
      </c>
      <c r="AA56" s="17">
        <f t="shared" si="12"/>
        <v>0</v>
      </c>
      <c r="AB56" s="17">
        <f t="shared" si="12"/>
        <v>0</v>
      </c>
      <c r="AC56" s="17">
        <f t="shared" si="12"/>
        <v>0</v>
      </c>
      <c r="AD56" s="17">
        <f t="shared" si="12"/>
        <v>0</v>
      </c>
      <c r="AE56" s="17">
        <f t="shared" si="12"/>
        <v>0</v>
      </c>
      <c r="AF56" s="52">
        <f t="shared" si="6"/>
        <v>893</v>
      </c>
    </row>
    <row r="57" spans="1:32" x14ac:dyDescent="0.3">
      <c r="A57" s="39">
        <f>_xlfn.XLOOKUP(B57,Elementen!C:C,Elementen!A:A)</f>
        <v>5</v>
      </c>
      <c r="B57" s="15" t="s">
        <v>306</v>
      </c>
      <c r="C57" t="s">
        <v>163</v>
      </c>
      <c r="D57" t="s">
        <v>165</v>
      </c>
      <c r="F57" s="49" t="s">
        <v>346</v>
      </c>
      <c r="G57" s="28" t="s">
        <v>107</v>
      </c>
      <c r="J57" s="6">
        <v>609</v>
      </c>
      <c r="K57" s="11" t="s">
        <v>2</v>
      </c>
      <c r="L57" s="8">
        <v>2037</v>
      </c>
      <c r="M57" s="7">
        <v>50</v>
      </c>
      <c r="N57" s="3">
        <v>76</v>
      </c>
      <c r="O57" s="3">
        <f t="shared" si="10"/>
        <v>46284</v>
      </c>
      <c r="P57" s="40">
        <f t="shared" si="11"/>
        <v>0</v>
      </c>
      <c r="Q57" s="17">
        <f t="shared" si="12"/>
        <v>0</v>
      </c>
      <c r="R57" s="17">
        <f t="shared" si="12"/>
        <v>0</v>
      </c>
      <c r="S57" s="17">
        <f t="shared" si="12"/>
        <v>0</v>
      </c>
      <c r="T57" s="17">
        <f t="shared" si="12"/>
        <v>0</v>
      </c>
      <c r="U57" s="17">
        <f t="shared" si="12"/>
        <v>0</v>
      </c>
      <c r="V57" s="17">
        <f t="shared" si="12"/>
        <v>0</v>
      </c>
      <c r="W57" s="17">
        <f t="shared" si="12"/>
        <v>0</v>
      </c>
      <c r="X57" s="17">
        <f t="shared" si="12"/>
        <v>0</v>
      </c>
      <c r="Y57" s="17">
        <f t="shared" si="12"/>
        <v>0</v>
      </c>
      <c r="Z57" s="17">
        <f t="shared" si="12"/>
        <v>0</v>
      </c>
      <c r="AA57" s="17">
        <f t="shared" si="12"/>
        <v>0</v>
      </c>
      <c r="AB57" s="17">
        <f t="shared" si="12"/>
        <v>0</v>
      </c>
      <c r="AC57" s="17">
        <f t="shared" si="12"/>
        <v>0</v>
      </c>
      <c r="AD57" s="17">
        <f t="shared" si="12"/>
        <v>59243.51999999999</v>
      </c>
      <c r="AE57" s="17">
        <f t="shared" si="12"/>
        <v>0</v>
      </c>
      <c r="AF57" s="53">
        <f t="shared" si="6"/>
        <v>59243.51999999999</v>
      </c>
    </row>
    <row r="58" spans="1:32" x14ac:dyDescent="0.3">
      <c r="A58" s="39">
        <f>_xlfn.XLOOKUP(B58,Elementen!C:C,Elementen!A:A)</f>
        <v>5</v>
      </c>
      <c r="B58" s="15" t="s">
        <v>306</v>
      </c>
      <c r="C58" t="s">
        <v>163</v>
      </c>
      <c r="D58" t="s">
        <v>166</v>
      </c>
      <c r="F58" s="49" t="s">
        <v>346</v>
      </c>
      <c r="J58" s="6">
        <v>6.09</v>
      </c>
      <c r="K58" s="11" t="s">
        <v>2</v>
      </c>
      <c r="L58" s="8">
        <v>2011</v>
      </c>
      <c r="M58" s="7">
        <v>1</v>
      </c>
      <c r="N58" s="3">
        <v>76</v>
      </c>
      <c r="O58" s="3">
        <f t="shared" si="10"/>
        <v>462.84</v>
      </c>
      <c r="P58" s="40">
        <f t="shared" si="11"/>
        <v>462.84</v>
      </c>
      <c r="Q58" s="17">
        <f t="shared" si="12"/>
        <v>485.98199999999991</v>
      </c>
      <c r="R58" s="17">
        <f t="shared" si="12"/>
        <v>546.15119999999979</v>
      </c>
      <c r="S58" s="17">
        <f t="shared" si="12"/>
        <v>569.29319999999996</v>
      </c>
      <c r="T58" s="17">
        <f t="shared" si="12"/>
        <v>592.4351999999999</v>
      </c>
      <c r="U58" s="17">
        <f t="shared" si="12"/>
        <v>592.4351999999999</v>
      </c>
      <c r="V58" s="17">
        <f t="shared" si="12"/>
        <v>592.4351999999999</v>
      </c>
      <c r="W58" s="17">
        <f t="shared" si="12"/>
        <v>592.4351999999999</v>
      </c>
      <c r="X58" s="17">
        <f t="shared" si="12"/>
        <v>592.4351999999999</v>
      </c>
      <c r="Y58" s="17">
        <f t="shared" si="12"/>
        <v>592.4351999999999</v>
      </c>
      <c r="Z58" s="17">
        <f t="shared" si="12"/>
        <v>592.4351999999999</v>
      </c>
      <c r="AA58" s="17">
        <f t="shared" si="12"/>
        <v>592.4351999999999</v>
      </c>
      <c r="AB58" s="17">
        <f t="shared" si="12"/>
        <v>592.4351999999999</v>
      </c>
      <c r="AC58" s="17">
        <f t="shared" si="12"/>
        <v>592.4351999999999</v>
      </c>
      <c r="AD58" s="17">
        <f t="shared" si="12"/>
        <v>592.4351999999999</v>
      </c>
      <c r="AE58" s="17">
        <f t="shared" si="12"/>
        <v>592.4351999999999</v>
      </c>
      <c r="AF58" s="52">
        <f t="shared" si="6"/>
        <v>9173.4887999999992</v>
      </c>
    </row>
    <row r="59" spans="1:32" x14ac:dyDescent="0.3">
      <c r="A59" s="39">
        <f>_xlfn.XLOOKUP(B59,Elementen!C:C,Elementen!A:A)</f>
        <v>5</v>
      </c>
      <c r="B59" s="15" t="s">
        <v>306</v>
      </c>
      <c r="C59" t="s">
        <v>163</v>
      </c>
      <c r="D59" t="s">
        <v>85</v>
      </c>
      <c r="F59" s="49" t="s">
        <v>346</v>
      </c>
      <c r="J59" s="6">
        <v>609</v>
      </c>
      <c r="K59" s="11" t="s">
        <v>2</v>
      </c>
      <c r="L59" s="8">
        <v>2017</v>
      </c>
      <c r="M59" s="7">
        <v>10</v>
      </c>
      <c r="N59" s="3">
        <v>4</v>
      </c>
      <c r="O59" s="3">
        <f t="shared" si="10"/>
        <v>2436</v>
      </c>
      <c r="P59" s="40">
        <f t="shared" si="11"/>
        <v>0</v>
      </c>
      <c r="Q59" s="17">
        <f t="shared" si="12"/>
        <v>0</v>
      </c>
      <c r="R59" s="17">
        <f t="shared" si="12"/>
        <v>0</v>
      </c>
      <c r="S59" s="17">
        <f t="shared" si="12"/>
        <v>0</v>
      </c>
      <c r="T59" s="17">
        <f t="shared" si="12"/>
        <v>3118.0799999999995</v>
      </c>
      <c r="U59" s="17">
        <f t="shared" si="12"/>
        <v>0</v>
      </c>
      <c r="V59" s="17">
        <f t="shared" si="12"/>
        <v>0</v>
      </c>
      <c r="W59" s="17">
        <f t="shared" si="12"/>
        <v>0</v>
      </c>
      <c r="X59" s="17">
        <f t="shared" si="12"/>
        <v>0</v>
      </c>
      <c r="Y59" s="17">
        <f t="shared" si="12"/>
        <v>0</v>
      </c>
      <c r="Z59" s="17">
        <f t="shared" si="12"/>
        <v>0</v>
      </c>
      <c r="AA59" s="17">
        <f t="shared" si="12"/>
        <v>0</v>
      </c>
      <c r="AB59" s="17">
        <f t="shared" si="12"/>
        <v>0</v>
      </c>
      <c r="AC59" s="17">
        <f t="shared" si="12"/>
        <v>0</v>
      </c>
      <c r="AD59" s="17">
        <f t="shared" si="12"/>
        <v>3118.0799999999995</v>
      </c>
      <c r="AE59" s="17">
        <f t="shared" si="12"/>
        <v>0</v>
      </c>
      <c r="AF59" s="53">
        <f t="shared" si="6"/>
        <v>6236.1599999999989</v>
      </c>
    </row>
    <row r="60" spans="1:32" x14ac:dyDescent="0.3">
      <c r="A60" s="39">
        <f>_xlfn.XLOOKUP(B60,Elementen!C:C,Elementen!A:A)</f>
        <v>5</v>
      </c>
      <c r="B60" s="15" t="s">
        <v>306</v>
      </c>
      <c r="C60" t="s">
        <v>163</v>
      </c>
      <c r="D60" t="s">
        <v>165</v>
      </c>
      <c r="F60" s="49" t="s">
        <v>346</v>
      </c>
      <c r="J60" s="6">
        <v>125.28</v>
      </c>
      <c r="K60" s="11" t="s">
        <v>2</v>
      </c>
      <c r="L60" s="8">
        <v>2057</v>
      </c>
      <c r="M60" s="7">
        <v>50</v>
      </c>
      <c r="N60" s="3">
        <v>76</v>
      </c>
      <c r="O60" s="3">
        <f t="shared" si="10"/>
        <v>9521.2800000000007</v>
      </c>
      <c r="P60" s="40">
        <f t="shared" si="11"/>
        <v>0</v>
      </c>
      <c r="Q60" s="17">
        <f t="shared" ref="Q60:AE69" si="13">IF(Q$9&lt;$L60,0,IF($M60=0,0,IF(Q$9=($L60+($M60*TRUNC((Q$9-$L60)/$M60))),$O60*(1+(Q$7-$N$7)),0)))</f>
        <v>0</v>
      </c>
      <c r="R60" s="17">
        <f t="shared" si="13"/>
        <v>0</v>
      </c>
      <c r="S60" s="17">
        <f t="shared" si="13"/>
        <v>0</v>
      </c>
      <c r="T60" s="17">
        <f t="shared" si="13"/>
        <v>0</v>
      </c>
      <c r="U60" s="17">
        <f t="shared" si="13"/>
        <v>0</v>
      </c>
      <c r="V60" s="17">
        <f t="shared" si="13"/>
        <v>0</v>
      </c>
      <c r="W60" s="17">
        <f t="shared" si="13"/>
        <v>0</v>
      </c>
      <c r="X60" s="17">
        <f t="shared" si="13"/>
        <v>0</v>
      </c>
      <c r="Y60" s="17">
        <f t="shared" si="13"/>
        <v>0</v>
      </c>
      <c r="Z60" s="17">
        <f t="shared" si="13"/>
        <v>0</v>
      </c>
      <c r="AA60" s="17">
        <f t="shared" si="13"/>
        <v>0</v>
      </c>
      <c r="AB60" s="17">
        <f t="shared" si="13"/>
        <v>0</v>
      </c>
      <c r="AC60" s="17">
        <f t="shared" si="13"/>
        <v>0</v>
      </c>
      <c r="AD60" s="17">
        <f t="shared" si="13"/>
        <v>0</v>
      </c>
      <c r="AE60" s="17">
        <f t="shared" si="13"/>
        <v>0</v>
      </c>
      <c r="AF60" s="52">
        <f t="shared" si="6"/>
        <v>0</v>
      </c>
    </row>
    <row r="61" spans="1:32" x14ac:dyDescent="0.3">
      <c r="A61" s="39">
        <f>_xlfn.XLOOKUP(B61,Elementen!C:C,Elementen!A:A)</f>
        <v>5</v>
      </c>
      <c r="B61" s="15" t="s">
        <v>306</v>
      </c>
      <c r="C61" t="s">
        <v>163</v>
      </c>
      <c r="D61" t="s">
        <v>166</v>
      </c>
      <c r="E61" t="s">
        <v>126</v>
      </c>
      <c r="F61" s="49" t="s">
        <v>346</v>
      </c>
      <c r="J61" s="6">
        <v>1.25</v>
      </c>
      <c r="K61" s="11" t="s">
        <v>2</v>
      </c>
      <c r="L61" s="8">
        <v>2012</v>
      </c>
      <c r="M61" s="7">
        <v>2</v>
      </c>
      <c r="N61" s="3">
        <v>76.959999999999994</v>
      </c>
      <c r="O61" s="3">
        <f t="shared" si="10"/>
        <v>96.199999999999989</v>
      </c>
      <c r="P61" s="40">
        <f t="shared" si="11"/>
        <v>0</v>
      </c>
      <c r="Q61" s="17">
        <f t="shared" si="13"/>
        <v>101.00999999999998</v>
      </c>
      <c r="R61" s="17">
        <f t="shared" si="13"/>
        <v>0</v>
      </c>
      <c r="S61" s="17">
        <f t="shared" si="13"/>
        <v>118.32599999999998</v>
      </c>
      <c r="T61" s="17">
        <f t="shared" si="13"/>
        <v>0</v>
      </c>
      <c r="U61" s="17">
        <f t="shared" si="13"/>
        <v>123.13599999999997</v>
      </c>
      <c r="V61" s="17">
        <f t="shared" si="13"/>
        <v>0</v>
      </c>
      <c r="W61" s="17">
        <f t="shared" si="13"/>
        <v>123.13599999999997</v>
      </c>
      <c r="X61" s="17">
        <f t="shared" si="13"/>
        <v>0</v>
      </c>
      <c r="Y61" s="17">
        <f t="shared" si="13"/>
        <v>123.13599999999997</v>
      </c>
      <c r="Z61" s="17">
        <f t="shared" si="13"/>
        <v>0</v>
      </c>
      <c r="AA61" s="17">
        <f t="shared" si="13"/>
        <v>123.13599999999997</v>
      </c>
      <c r="AB61" s="17">
        <f t="shared" si="13"/>
        <v>0</v>
      </c>
      <c r="AC61" s="17">
        <f t="shared" si="13"/>
        <v>123.13599999999997</v>
      </c>
      <c r="AD61" s="17">
        <f t="shared" si="13"/>
        <v>0</v>
      </c>
      <c r="AE61" s="17">
        <f t="shared" si="13"/>
        <v>123.13599999999997</v>
      </c>
      <c r="AF61" s="53">
        <f t="shared" si="6"/>
        <v>958.15199999999982</v>
      </c>
    </row>
    <row r="62" spans="1:32" x14ac:dyDescent="0.3">
      <c r="A62" s="39">
        <f>_xlfn.XLOOKUP(B62,Elementen!C:C,Elementen!A:A)</f>
        <v>5</v>
      </c>
      <c r="B62" s="15" t="s">
        <v>306</v>
      </c>
      <c r="C62" t="s">
        <v>163</v>
      </c>
      <c r="D62" t="s">
        <v>167</v>
      </c>
      <c r="E62" t="s">
        <v>126</v>
      </c>
      <c r="F62" s="49" t="s">
        <v>346</v>
      </c>
      <c r="J62" s="6">
        <v>125.28</v>
      </c>
      <c r="K62" s="11" t="s">
        <v>2</v>
      </c>
      <c r="L62" s="8">
        <v>2017</v>
      </c>
      <c r="M62" s="7">
        <v>10</v>
      </c>
      <c r="N62" s="3">
        <v>4</v>
      </c>
      <c r="O62" s="3">
        <f t="shared" si="10"/>
        <v>501.12</v>
      </c>
      <c r="P62" s="40">
        <f t="shared" si="11"/>
        <v>0</v>
      </c>
      <c r="Q62" s="17">
        <f t="shared" si="13"/>
        <v>0</v>
      </c>
      <c r="R62" s="17">
        <f t="shared" si="13"/>
        <v>0</v>
      </c>
      <c r="S62" s="17">
        <f t="shared" si="13"/>
        <v>0</v>
      </c>
      <c r="T62" s="17">
        <f t="shared" si="13"/>
        <v>641.43359999999996</v>
      </c>
      <c r="U62" s="17">
        <f t="shared" si="13"/>
        <v>0</v>
      </c>
      <c r="V62" s="17">
        <f t="shared" si="13"/>
        <v>0</v>
      </c>
      <c r="W62" s="17">
        <f t="shared" si="13"/>
        <v>0</v>
      </c>
      <c r="X62" s="17">
        <f t="shared" si="13"/>
        <v>0</v>
      </c>
      <c r="Y62" s="17">
        <f t="shared" si="13"/>
        <v>0</v>
      </c>
      <c r="Z62" s="17">
        <f t="shared" si="13"/>
        <v>0</v>
      </c>
      <c r="AA62" s="17">
        <f t="shared" si="13"/>
        <v>0</v>
      </c>
      <c r="AB62" s="17">
        <f t="shared" si="13"/>
        <v>0</v>
      </c>
      <c r="AC62" s="17">
        <f t="shared" si="13"/>
        <v>0</v>
      </c>
      <c r="AD62" s="17">
        <f t="shared" si="13"/>
        <v>641.43359999999996</v>
      </c>
      <c r="AE62" s="17">
        <f t="shared" si="13"/>
        <v>0</v>
      </c>
      <c r="AF62" s="52">
        <f t="shared" si="6"/>
        <v>1282.8671999999999</v>
      </c>
    </row>
    <row r="63" spans="1:32" x14ac:dyDescent="0.3">
      <c r="A63" s="39">
        <f>_xlfn.XLOOKUP(B63,Elementen!C:C,Elementen!A:A)</f>
        <v>5</v>
      </c>
      <c r="B63" s="15" t="s">
        <v>306</v>
      </c>
      <c r="C63" t="s">
        <v>168</v>
      </c>
      <c r="D63" t="s">
        <v>86</v>
      </c>
      <c r="E63" t="s">
        <v>126</v>
      </c>
      <c r="F63" s="49" t="s">
        <v>346</v>
      </c>
      <c r="J63" s="6">
        <v>29</v>
      </c>
      <c r="K63" s="11" t="s">
        <v>5</v>
      </c>
      <c r="L63" s="8">
        <v>2037</v>
      </c>
      <c r="M63" s="7">
        <v>50</v>
      </c>
      <c r="N63" s="3">
        <v>72</v>
      </c>
      <c r="O63" s="3">
        <f t="shared" si="10"/>
        <v>2088</v>
      </c>
      <c r="P63" s="40">
        <f t="shared" si="11"/>
        <v>0</v>
      </c>
      <c r="Q63" s="17">
        <f t="shared" si="13"/>
        <v>0</v>
      </c>
      <c r="R63" s="17">
        <f t="shared" si="13"/>
        <v>0</v>
      </c>
      <c r="S63" s="17">
        <f t="shared" si="13"/>
        <v>0</v>
      </c>
      <c r="T63" s="17">
        <f t="shared" si="13"/>
        <v>0</v>
      </c>
      <c r="U63" s="17">
        <f t="shared" si="13"/>
        <v>0</v>
      </c>
      <c r="V63" s="17">
        <f t="shared" si="13"/>
        <v>0</v>
      </c>
      <c r="W63" s="17">
        <f t="shared" si="13"/>
        <v>0</v>
      </c>
      <c r="X63" s="17">
        <f t="shared" si="13"/>
        <v>0</v>
      </c>
      <c r="Y63" s="17">
        <f t="shared" si="13"/>
        <v>0</v>
      </c>
      <c r="Z63" s="17">
        <f t="shared" si="13"/>
        <v>0</v>
      </c>
      <c r="AA63" s="17">
        <f t="shared" si="13"/>
        <v>0</v>
      </c>
      <c r="AB63" s="17">
        <f t="shared" si="13"/>
        <v>0</v>
      </c>
      <c r="AC63" s="17">
        <f t="shared" si="13"/>
        <v>0</v>
      </c>
      <c r="AD63" s="17">
        <f t="shared" si="13"/>
        <v>2672.6399999999994</v>
      </c>
      <c r="AE63" s="17">
        <f t="shared" si="13"/>
        <v>0</v>
      </c>
      <c r="AF63" s="53">
        <f t="shared" si="6"/>
        <v>2672.6399999999994</v>
      </c>
    </row>
    <row r="64" spans="1:32" x14ac:dyDescent="0.3">
      <c r="A64" s="39">
        <f>_xlfn.XLOOKUP(B64,Elementen!C:C,Elementen!A:A)</f>
        <v>5</v>
      </c>
      <c r="B64" s="15" t="s">
        <v>306</v>
      </c>
      <c r="C64" t="s">
        <v>168</v>
      </c>
      <c r="D64" t="s">
        <v>86</v>
      </c>
      <c r="F64" s="49" t="s">
        <v>346</v>
      </c>
      <c r="J64" s="6">
        <v>19</v>
      </c>
      <c r="K64" s="11" t="s">
        <v>5</v>
      </c>
      <c r="L64" s="8">
        <v>2057</v>
      </c>
      <c r="M64" s="7">
        <v>50</v>
      </c>
      <c r="N64" s="3">
        <v>72</v>
      </c>
      <c r="O64" s="3">
        <f t="shared" si="10"/>
        <v>1368</v>
      </c>
      <c r="P64" s="40">
        <f t="shared" si="11"/>
        <v>0</v>
      </c>
      <c r="Q64" s="17">
        <f t="shared" si="13"/>
        <v>0</v>
      </c>
      <c r="R64" s="17">
        <f t="shared" si="13"/>
        <v>0</v>
      </c>
      <c r="S64" s="17">
        <f t="shared" si="13"/>
        <v>0</v>
      </c>
      <c r="T64" s="17">
        <f t="shared" si="13"/>
        <v>0</v>
      </c>
      <c r="U64" s="17">
        <f t="shared" si="13"/>
        <v>0</v>
      </c>
      <c r="V64" s="17">
        <f t="shared" si="13"/>
        <v>0</v>
      </c>
      <c r="W64" s="17">
        <f t="shared" si="13"/>
        <v>0</v>
      </c>
      <c r="X64" s="17">
        <f t="shared" si="13"/>
        <v>0</v>
      </c>
      <c r="Y64" s="17">
        <f t="shared" si="13"/>
        <v>0</v>
      </c>
      <c r="Z64" s="17">
        <f t="shared" si="13"/>
        <v>0</v>
      </c>
      <c r="AA64" s="17">
        <f t="shared" si="13"/>
        <v>0</v>
      </c>
      <c r="AB64" s="17">
        <f t="shared" si="13"/>
        <v>0</v>
      </c>
      <c r="AC64" s="17">
        <f t="shared" si="13"/>
        <v>0</v>
      </c>
      <c r="AD64" s="17">
        <f t="shared" si="13"/>
        <v>0</v>
      </c>
      <c r="AE64" s="17">
        <f t="shared" si="13"/>
        <v>0</v>
      </c>
      <c r="AF64" s="52">
        <f t="shared" si="6"/>
        <v>0</v>
      </c>
    </row>
    <row r="65" spans="1:32" x14ac:dyDescent="0.3">
      <c r="A65" s="39">
        <f>_xlfn.XLOOKUP(B65,Elementen!C:C,Elementen!A:A)</f>
        <v>5</v>
      </c>
      <c r="B65" s="15" t="s">
        <v>306</v>
      </c>
      <c r="C65" t="s">
        <v>169</v>
      </c>
      <c r="D65" t="s">
        <v>170</v>
      </c>
      <c r="E65" t="s">
        <v>126</v>
      </c>
      <c r="F65" s="49" t="s">
        <v>346</v>
      </c>
      <c r="J65" s="6">
        <v>15.7</v>
      </c>
      <c r="K65" s="11" t="s">
        <v>2</v>
      </c>
      <c r="L65" s="8">
        <v>2032</v>
      </c>
      <c r="M65" s="7">
        <v>32</v>
      </c>
      <c r="N65" s="3">
        <v>85</v>
      </c>
      <c r="O65" s="3">
        <f t="shared" si="10"/>
        <v>1334.5</v>
      </c>
      <c r="P65" s="40">
        <f t="shared" si="11"/>
        <v>0</v>
      </c>
      <c r="Q65" s="17">
        <f t="shared" si="13"/>
        <v>0</v>
      </c>
      <c r="R65" s="17">
        <f t="shared" si="13"/>
        <v>0</v>
      </c>
      <c r="S65" s="17">
        <f t="shared" si="13"/>
        <v>0</v>
      </c>
      <c r="T65" s="17">
        <f t="shared" si="13"/>
        <v>0</v>
      </c>
      <c r="U65" s="17">
        <f t="shared" si="13"/>
        <v>0</v>
      </c>
      <c r="V65" s="17">
        <f t="shared" si="13"/>
        <v>0</v>
      </c>
      <c r="W65" s="17">
        <f t="shared" si="13"/>
        <v>0</v>
      </c>
      <c r="X65" s="17">
        <f t="shared" si="13"/>
        <v>0</v>
      </c>
      <c r="Y65" s="17">
        <f t="shared" si="13"/>
        <v>1708.1599999999996</v>
      </c>
      <c r="Z65" s="17">
        <f t="shared" si="13"/>
        <v>0</v>
      </c>
      <c r="AA65" s="17">
        <f t="shared" si="13"/>
        <v>0</v>
      </c>
      <c r="AB65" s="17">
        <f t="shared" si="13"/>
        <v>0</v>
      </c>
      <c r="AC65" s="17">
        <f t="shared" si="13"/>
        <v>0</v>
      </c>
      <c r="AD65" s="17">
        <f t="shared" si="13"/>
        <v>0</v>
      </c>
      <c r="AE65" s="17">
        <f t="shared" si="13"/>
        <v>0</v>
      </c>
      <c r="AF65" s="53">
        <f t="shared" si="6"/>
        <v>1708.1599999999996</v>
      </c>
    </row>
    <row r="66" spans="1:32" x14ac:dyDescent="0.3">
      <c r="A66" s="39">
        <f>_xlfn.XLOOKUP(B66,Elementen!C:C,Elementen!A:A)</f>
        <v>5</v>
      </c>
      <c r="B66" s="15" t="s">
        <v>306</v>
      </c>
      <c r="C66" t="s">
        <v>169</v>
      </c>
      <c r="D66" t="s">
        <v>171</v>
      </c>
      <c r="F66" s="49" t="s">
        <v>346</v>
      </c>
      <c r="J66" s="6">
        <v>15.7</v>
      </c>
      <c r="K66" s="11" t="s">
        <v>2</v>
      </c>
      <c r="L66" s="8">
        <v>2016</v>
      </c>
      <c r="M66" s="7">
        <v>16</v>
      </c>
      <c r="N66" s="3">
        <v>41</v>
      </c>
      <c r="O66" s="3">
        <f t="shared" si="10"/>
        <v>643.69999999999993</v>
      </c>
      <c r="P66" s="40">
        <f t="shared" si="11"/>
        <v>0</v>
      </c>
      <c r="Q66" s="17">
        <f t="shared" si="13"/>
        <v>0</v>
      </c>
      <c r="R66" s="17">
        <f t="shared" si="13"/>
        <v>0</v>
      </c>
      <c r="S66" s="17">
        <f t="shared" si="13"/>
        <v>0</v>
      </c>
      <c r="T66" s="17">
        <f t="shared" si="13"/>
        <v>0</v>
      </c>
      <c r="U66" s="17">
        <f t="shared" si="13"/>
        <v>0</v>
      </c>
      <c r="V66" s="17">
        <f t="shared" si="13"/>
        <v>0</v>
      </c>
      <c r="W66" s="17">
        <f t="shared" si="13"/>
        <v>0</v>
      </c>
      <c r="X66" s="17">
        <f t="shared" si="13"/>
        <v>0</v>
      </c>
      <c r="Y66" s="17">
        <f t="shared" si="13"/>
        <v>823.93599999999981</v>
      </c>
      <c r="Z66" s="17">
        <f t="shared" si="13"/>
        <v>0</v>
      </c>
      <c r="AA66" s="17">
        <f t="shared" si="13"/>
        <v>0</v>
      </c>
      <c r="AB66" s="17">
        <f t="shared" si="13"/>
        <v>0</v>
      </c>
      <c r="AC66" s="17">
        <f t="shared" si="13"/>
        <v>0</v>
      </c>
      <c r="AD66" s="17">
        <f t="shared" si="13"/>
        <v>0</v>
      </c>
      <c r="AE66" s="17">
        <f t="shared" si="13"/>
        <v>0</v>
      </c>
      <c r="AF66" s="52">
        <f t="shared" si="6"/>
        <v>823.93599999999981</v>
      </c>
    </row>
    <row r="67" spans="1:32" x14ac:dyDescent="0.3">
      <c r="A67" s="39">
        <f>_xlfn.XLOOKUP(B67,Elementen!C:C,Elementen!A:A)</f>
        <v>5</v>
      </c>
      <c r="B67" s="15" t="s">
        <v>306</v>
      </c>
      <c r="C67" t="s">
        <v>169</v>
      </c>
      <c r="D67" t="s">
        <v>172</v>
      </c>
      <c r="F67" s="49" t="s">
        <v>346</v>
      </c>
      <c r="J67" s="6">
        <v>15.7</v>
      </c>
      <c r="K67" s="11" t="s">
        <v>2</v>
      </c>
      <c r="L67" s="8">
        <v>2012</v>
      </c>
      <c r="M67" s="7">
        <v>4</v>
      </c>
      <c r="N67" s="3">
        <v>1</v>
      </c>
      <c r="O67" s="3">
        <f t="shared" si="10"/>
        <v>15.7</v>
      </c>
      <c r="P67" s="40">
        <f t="shared" si="11"/>
        <v>0</v>
      </c>
      <c r="Q67" s="17">
        <f t="shared" si="13"/>
        <v>16.484999999999996</v>
      </c>
      <c r="R67" s="17">
        <f t="shared" si="13"/>
        <v>0</v>
      </c>
      <c r="S67" s="17">
        <f t="shared" si="13"/>
        <v>0</v>
      </c>
      <c r="T67" s="17">
        <f t="shared" si="13"/>
        <v>0</v>
      </c>
      <c r="U67" s="17">
        <f t="shared" si="13"/>
        <v>20.095999999999997</v>
      </c>
      <c r="V67" s="17">
        <f t="shared" si="13"/>
        <v>0</v>
      </c>
      <c r="W67" s="17">
        <f t="shared" si="13"/>
        <v>0</v>
      </c>
      <c r="X67" s="17">
        <f t="shared" si="13"/>
        <v>0</v>
      </c>
      <c r="Y67" s="17">
        <f t="shared" si="13"/>
        <v>20.095999999999997</v>
      </c>
      <c r="Z67" s="17">
        <f t="shared" si="13"/>
        <v>0</v>
      </c>
      <c r="AA67" s="17">
        <f t="shared" si="13"/>
        <v>0</v>
      </c>
      <c r="AB67" s="17">
        <f t="shared" si="13"/>
        <v>0</v>
      </c>
      <c r="AC67" s="17">
        <f t="shared" si="13"/>
        <v>20.095999999999997</v>
      </c>
      <c r="AD67" s="17">
        <f t="shared" si="13"/>
        <v>0</v>
      </c>
      <c r="AE67" s="17">
        <f t="shared" si="13"/>
        <v>0</v>
      </c>
      <c r="AF67" s="53">
        <f t="shared" si="6"/>
        <v>76.772999999999982</v>
      </c>
    </row>
    <row r="68" spans="1:32" x14ac:dyDescent="0.3">
      <c r="A68" s="39">
        <f>_xlfn.XLOOKUP(B68,Elementen!C:C,Elementen!A:A)</f>
        <v>5</v>
      </c>
      <c r="B68" s="15" t="s">
        <v>306</v>
      </c>
      <c r="C68" t="s">
        <v>173</v>
      </c>
      <c r="D68" t="s">
        <v>174</v>
      </c>
      <c r="F68" s="49" t="s">
        <v>346</v>
      </c>
      <c r="J68" s="6">
        <v>12.75</v>
      </c>
      <c r="K68" s="11" t="s">
        <v>2</v>
      </c>
      <c r="L68" s="8">
        <v>2024</v>
      </c>
      <c r="M68" s="7">
        <v>24</v>
      </c>
      <c r="N68" s="3">
        <v>85</v>
      </c>
      <c r="O68" s="3">
        <f t="shared" si="10"/>
        <v>1083.75</v>
      </c>
      <c r="P68" s="40">
        <f t="shared" si="11"/>
        <v>0</v>
      </c>
      <c r="Q68" s="17">
        <f t="shared" si="13"/>
        <v>1137.9374999999998</v>
      </c>
      <c r="R68" s="17">
        <f t="shared" si="13"/>
        <v>0</v>
      </c>
      <c r="S68" s="17">
        <f t="shared" si="13"/>
        <v>0</v>
      </c>
      <c r="T68" s="17">
        <f t="shared" si="13"/>
        <v>0</v>
      </c>
      <c r="U68" s="17">
        <f t="shared" si="13"/>
        <v>0</v>
      </c>
      <c r="V68" s="17">
        <f t="shared" si="13"/>
        <v>0</v>
      </c>
      <c r="W68" s="17">
        <f t="shared" si="13"/>
        <v>0</v>
      </c>
      <c r="X68" s="17">
        <f t="shared" si="13"/>
        <v>0</v>
      </c>
      <c r="Y68" s="17">
        <f t="shared" si="13"/>
        <v>0</v>
      </c>
      <c r="Z68" s="17">
        <f t="shared" si="13"/>
        <v>0</v>
      </c>
      <c r="AA68" s="17">
        <f t="shared" si="13"/>
        <v>0</v>
      </c>
      <c r="AB68" s="17">
        <f t="shared" si="13"/>
        <v>0</v>
      </c>
      <c r="AC68" s="17">
        <f t="shared" si="13"/>
        <v>0</v>
      </c>
      <c r="AD68" s="17">
        <f t="shared" si="13"/>
        <v>0</v>
      </c>
      <c r="AE68" s="17">
        <f t="shared" si="13"/>
        <v>0</v>
      </c>
      <c r="AF68" s="52">
        <f t="shared" si="6"/>
        <v>1137.9374999999998</v>
      </c>
    </row>
    <row r="69" spans="1:32" x14ac:dyDescent="0.3">
      <c r="A69" s="39">
        <f>_xlfn.XLOOKUP(B69,Elementen!C:C,Elementen!A:A)</f>
        <v>5</v>
      </c>
      <c r="B69" s="15" t="s">
        <v>306</v>
      </c>
      <c r="C69" t="s">
        <v>17</v>
      </c>
      <c r="D69" t="s">
        <v>18</v>
      </c>
      <c r="F69" s="49" t="s">
        <v>346</v>
      </c>
      <c r="J69" s="6">
        <v>14</v>
      </c>
      <c r="K69" s="11" t="s">
        <v>5</v>
      </c>
      <c r="L69" s="8">
        <v>2016</v>
      </c>
      <c r="M69" s="7">
        <v>16</v>
      </c>
      <c r="P69" s="40">
        <f t="shared" si="11"/>
        <v>0</v>
      </c>
      <c r="Q69" s="17">
        <f t="shared" si="13"/>
        <v>0</v>
      </c>
      <c r="R69" s="17">
        <f t="shared" si="13"/>
        <v>0</v>
      </c>
      <c r="S69" s="17">
        <f t="shared" si="13"/>
        <v>0</v>
      </c>
      <c r="T69" s="17">
        <f t="shared" si="13"/>
        <v>0</v>
      </c>
      <c r="U69" s="17">
        <f t="shared" si="13"/>
        <v>0</v>
      </c>
      <c r="V69" s="17">
        <f t="shared" si="13"/>
        <v>0</v>
      </c>
      <c r="W69" s="17">
        <f t="shared" si="13"/>
        <v>0</v>
      </c>
      <c r="X69" s="17">
        <f t="shared" si="13"/>
        <v>0</v>
      </c>
      <c r="Y69" s="17">
        <f t="shared" si="13"/>
        <v>0</v>
      </c>
      <c r="Z69" s="17">
        <f t="shared" si="13"/>
        <v>0</v>
      </c>
      <c r="AA69" s="17">
        <f t="shared" si="13"/>
        <v>0</v>
      </c>
      <c r="AB69" s="17">
        <f t="shared" si="13"/>
        <v>0</v>
      </c>
      <c r="AC69" s="17">
        <f t="shared" si="13"/>
        <v>0</v>
      </c>
      <c r="AD69" s="17">
        <f t="shared" si="13"/>
        <v>0</v>
      </c>
      <c r="AE69" s="17">
        <f t="shared" si="13"/>
        <v>0</v>
      </c>
      <c r="AF69" s="53">
        <f t="shared" si="6"/>
        <v>0</v>
      </c>
    </row>
    <row r="70" spans="1:32" x14ac:dyDescent="0.3">
      <c r="A70" s="39">
        <f>_xlfn.XLOOKUP(B70,Elementen!C:C,Elementen!A:A)</f>
        <v>5</v>
      </c>
      <c r="B70" s="15" t="s">
        <v>306</v>
      </c>
      <c r="C70" t="s">
        <v>19</v>
      </c>
      <c r="D70" t="s">
        <v>175</v>
      </c>
      <c r="F70" s="49" t="s">
        <v>346</v>
      </c>
      <c r="J70" s="6">
        <v>17.399999999999999</v>
      </c>
      <c r="K70" s="11" t="s">
        <v>2</v>
      </c>
      <c r="L70" s="8">
        <v>2048</v>
      </c>
      <c r="M70" s="7">
        <v>60</v>
      </c>
      <c r="N70" s="3">
        <v>333</v>
      </c>
      <c r="O70" s="3">
        <f t="shared" ref="O70:O101" si="14">N70*J70</f>
        <v>5794.2</v>
      </c>
      <c r="P70" s="40">
        <f t="shared" si="11"/>
        <v>0</v>
      </c>
      <c r="Q70" s="17">
        <f t="shared" ref="Q70:AE79" si="15">IF(Q$9&lt;$L70,0,IF($M70=0,0,IF(Q$9=($L70+($M70*TRUNC((Q$9-$L70)/$M70))),$O70*(1+(Q$7-$N$7)),0)))</f>
        <v>0</v>
      </c>
      <c r="R70" s="17">
        <f t="shared" si="15"/>
        <v>0</v>
      </c>
      <c r="S70" s="17">
        <f t="shared" si="15"/>
        <v>0</v>
      </c>
      <c r="T70" s="17">
        <f t="shared" si="15"/>
        <v>0</v>
      </c>
      <c r="U70" s="17">
        <f t="shared" si="15"/>
        <v>0</v>
      </c>
      <c r="V70" s="17">
        <f t="shared" si="15"/>
        <v>0</v>
      </c>
      <c r="W70" s="17">
        <f t="shared" si="15"/>
        <v>0</v>
      </c>
      <c r="X70" s="17">
        <f t="shared" si="15"/>
        <v>0</v>
      </c>
      <c r="Y70" s="17">
        <f t="shared" si="15"/>
        <v>0</v>
      </c>
      <c r="Z70" s="17">
        <f t="shared" si="15"/>
        <v>0</v>
      </c>
      <c r="AA70" s="17">
        <f t="shared" si="15"/>
        <v>0</v>
      </c>
      <c r="AB70" s="17">
        <f t="shared" si="15"/>
        <v>0</v>
      </c>
      <c r="AC70" s="17">
        <f t="shared" si="15"/>
        <v>0</v>
      </c>
      <c r="AD70" s="17">
        <f t="shared" si="15"/>
        <v>0</v>
      </c>
      <c r="AE70" s="17">
        <f t="shared" si="15"/>
        <v>0</v>
      </c>
      <c r="AF70" s="52">
        <f t="shared" si="6"/>
        <v>0</v>
      </c>
    </row>
    <row r="71" spans="1:32" x14ac:dyDescent="0.3">
      <c r="A71" s="39">
        <f>_xlfn.XLOOKUP(B71,Elementen!C:C,Elementen!A:A)</f>
        <v>5</v>
      </c>
      <c r="B71" s="15" t="s">
        <v>306</v>
      </c>
      <c r="C71" t="s">
        <v>19</v>
      </c>
      <c r="D71" t="s">
        <v>176</v>
      </c>
      <c r="F71" s="49" t="s">
        <v>346</v>
      </c>
      <c r="J71" s="6">
        <v>1.74</v>
      </c>
      <c r="K71" s="11" t="s">
        <v>2</v>
      </c>
      <c r="L71" s="8">
        <v>2018</v>
      </c>
      <c r="M71" s="7">
        <v>30</v>
      </c>
      <c r="N71" s="3">
        <v>176</v>
      </c>
      <c r="O71" s="3">
        <f t="shared" si="14"/>
        <v>306.24</v>
      </c>
      <c r="P71" s="40">
        <f t="shared" si="11"/>
        <v>0</v>
      </c>
      <c r="Q71" s="17">
        <f t="shared" si="15"/>
        <v>0</v>
      </c>
      <c r="R71" s="17">
        <f t="shared" si="15"/>
        <v>0</v>
      </c>
      <c r="S71" s="17">
        <f t="shared" si="15"/>
        <v>0</v>
      </c>
      <c r="T71" s="17">
        <f t="shared" si="15"/>
        <v>0</v>
      </c>
      <c r="U71" s="17">
        <f t="shared" si="15"/>
        <v>0</v>
      </c>
      <c r="V71" s="17">
        <f t="shared" si="15"/>
        <v>0</v>
      </c>
      <c r="W71" s="17">
        <f t="shared" si="15"/>
        <v>0</v>
      </c>
      <c r="X71" s="17">
        <f t="shared" si="15"/>
        <v>0</v>
      </c>
      <c r="Y71" s="17">
        <f t="shared" si="15"/>
        <v>0</v>
      </c>
      <c r="Z71" s="17">
        <f t="shared" si="15"/>
        <v>0</v>
      </c>
      <c r="AA71" s="17">
        <f t="shared" si="15"/>
        <v>0</v>
      </c>
      <c r="AB71" s="17">
        <f t="shared" si="15"/>
        <v>0</v>
      </c>
      <c r="AC71" s="17">
        <f t="shared" si="15"/>
        <v>0</v>
      </c>
      <c r="AD71" s="17">
        <f t="shared" si="15"/>
        <v>0</v>
      </c>
      <c r="AE71" s="17">
        <f t="shared" si="15"/>
        <v>0</v>
      </c>
      <c r="AF71" s="53">
        <f t="shared" si="6"/>
        <v>0</v>
      </c>
    </row>
    <row r="72" spans="1:32" x14ac:dyDescent="0.3">
      <c r="A72" s="39">
        <f>_xlfn.XLOOKUP(B72,Elementen!C:C,Elementen!A:A)</f>
        <v>5</v>
      </c>
      <c r="B72" s="15" t="s">
        <v>306</v>
      </c>
      <c r="C72" t="s">
        <v>19</v>
      </c>
      <c r="D72" t="s">
        <v>177</v>
      </c>
      <c r="F72" s="49" t="s">
        <v>346</v>
      </c>
      <c r="I72" t="s">
        <v>178</v>
      </c>
      <c r="J72" s="6">
        <v>1.74</v>
      </c>
      <c r="K72" s="11" t="s">
        <v>2</v>
      </c>
      <c r="L72" s="8">
        <v>2018</v>
      </c>
      <c r="M72" s="7">
        <v>10</v>
      </c>
      <c r="N72" s="3">
        <v>333</v>
      </c>
      <c r="O72" s="3">
        <f t="shared" si="14"/>
        <v>579.41999999999996</v>
      </c>
      <c r="P72" s="40">
        <f t="shared" si="11"/>
        <v>0</v>
      </c>
      <c r="Q72" s="17">
        <f t="shared" si="15"/>
        <v>0</v>
      </c>
      <c r="R72" s="17">
        <f t="shared" si="15"/>
        <v>0</v>
      </c>
      <c r="S72" s="17">
        <f t="shared" si="15"/>
        <v>0</v>
      </c>
      <c r="T72" s="17">
        <f t="shared" si="15"/>
        <v>0</v>
      </c>
      <c r="U72" s="17">
        <f t="shared" si="15"/>
        <v>741.65759999999989</v>
      </c>
      <c r="V72" s="17">
        <f t="shared" si="15"/>
        <v>0</v>
      </c>
      <c r="W72" s="17">
        <f t="shared" si="15"/>
        <v>0</v>
      </c>
      <c r="X72" s="17">
        <f t="shared" si="15"/>
        <v>0</v>
      </c>
      <c r="Y72" s="17">
        <f t="shared" si="15"/>
        <v>0</v>
      </c>
      <c r="Z72" s="17">
        <f t="shared" si="15"/>
        <v>0</v>
      </c>
      <c r="AA72" s="17">
        <f t="shared" si="15"/>
        <v>0</v>
      </c>
      <c r="AB72" s="17">
        <f t="shared" si="15"/>
        <v>0</v>
      </c>
      <c r="AC72" s="17">
        <f t="shared" si="15"/>
        <v>0</v>
      </c>
      <c r="AD72" s="17">
        <f t="shared" si="15"/>
        <v>0</v>
      </c>
      <c r="AE72" s="17">
        <f t="shared" si="15"/>
        <v>741.65759999999989</v>
      </c>
      <c r="AF72" s="52">
        <f t="shared" si="6"/>
        <v>1483.3151999999998</v>
      </c>
    </row>
    <row r="73" spans="1:32" x14ac:dyDescent="0.3">
      <c r="A73" s="39">
        <f>_xlfn.XLOOKUP(B73,Elementen!C:C,Elementen!A:A)</f>
        <v>5</v>
      </c>
      <c r="B73" s="15" t="s">
        <v>306</v>
      </c>
      <c r="C73" t="s">
        <v>20</v>
      </c>
      <c r="D73" t="s">
        <v>118</v>
      </c>
      <c r="F73" s="49" t="s">
        <v>346</v>
      </c>
      <c r="I73" s="4" t="s">
        <v>179</v>
      </c>
      <c r="J73" s="6">
        <v>1</v>
      </c>
      <c r="K73" s="11" t="s">
        <v>4</v>
      </c>
      <c r="L73" s="8">
        <v>2010</v>
      </c>
      <c r="M73" s="7">
        <v>0</v>
      </c>
      <c r="N73" s="3">
        <v>2380</v>
      </c>
      <c r="O73" s="3">
        <f t="shared" si="14"/>
        <v>2380</v>
      </c>
      <c r="P73" s="40">
        <f t="shared" si="11"/>
        <v>2380</v>
      </c>
      <c r="Q73" s="17">
        <f t="shared" si="15"/>
        <v>0</v>
      </c>
      <c r="R73" s="17">
        <f t="shared" si="15"/>
        <v>0</v>
      </c>
      <c r="S73" s="17">
        <f t="shared" si="15"/>
        <v>0</v>
      </c>
      <c r="T73" s="17">
        <f t="shared" si="15"/>
        <v>0</v>
      </c>
      <c r="U73" s="17">
        <f t="shared" si="15"/>
        <v>0</v>
      </c>
      <c r="V73" s="17">
        <f t="shared" si="15"/>
        <v>0</v>
      </c>
      <c r="W73" s="17">
        <f t="shared" si="15"/>
        <v>0</v>
      </c>
      <c r="X73" s="17">
        <f t="shared" si="15"/>
        <v>0</v>
      </c>
      <c r="Y73" s="17">
        <f t="shared" si="15"/>
        <v>0</v>
      </c>
      <c r="Z73" s="17">
        <f t="shared" si="15"/>
        <v>0</v>
      </c>
      <c r="AA73" s="17">
        <f t="shared" si="15"/>
        <v>0</v>
      </c>
      <c r="AB73" s="17">
        <f t="shared" si="15"/>
        <v>0</v>
      </c>
      <c r="AC73" s="17">
        <f t="shared" si="15"/>
        <v>0</v>
      </c>
      <c r="AD73" s="17">
        <f t="shared" si="15"/>
        <v>0</v>
      </c>
      <c r="AE73" s="17">
        <f t="shared" si="15"/>
        <v>0</v>
      </c>
      <c r="AF73" s="53">
        <f t="shared" si="6"/>
        <v>2380</v>
      </c>
    </row>
    <row r="74" spans="1:32" x14ac:dyDescent="0.3">
      <c r="A74" s="39">
        <f>_xlfn.XLOOKUP(B74,Elementen!C:C,Elementen!A:A)</f>
        <v>5</v>
      </c>
      <c r="B74" s="15" t="s">
        <v>306</v>
      </c>
      <c r="C74" t="s">
        <v>20</v>
      </c>
      <c r="D74" t="s">
        <v>180</v>
      </c>
      <c r="F74" s="49" t="s">
        <v>346</v>
      </c>
      <c r="J74" s="6">
        <v>1</v>
      </c>
      <c r="K74" s="11" t="s">
        <v>4</v>
      </c>
      <c r="L74" s="8">
        <v>2037</v>
      </c>
      <c r="M74" s="7">
        <v>50</v>
      </c>
      <c r="N74" s="3">
        <v>28560</v>
      </c>
      <c r="O74" s="3">
        <f t="shared" si="14"/>
        <v>28560</v>
      </c>
      <c r="P74" s="40">
        <f t="shared" ref="P74:P105" si="16">IF(P$9&lt;L74,0,IF($M74=0,$O74,IF(P$9=$L74,$O74,IF(P$9=($L74+($M74*TRUNC((P$9-$L74)/$M74))),$O74*(P$7/$N$7),0))))</f>
        <v>0</v>
      </c>
      <c r="Q74" s="17">
        <f t="shared" si="15"/>
        <v>0</v>
      </c>
      <c r="R74" s="17">
        <f t="shared" si="15"/>
        <v>0</v>
      </c>
      <c r="S74" s="17">
        <f t="shared" si="15"/>
        <v>0</v>
      </c>
      <c r="T74" s="17">
        <f t="shared" si="15"/>
        <v>0</v>
      </c>
      <c r="U74" s="17">
        <f t="shared" si="15"/>
        <v>0</v>
      </c>
      <c r="V74" s="17">
        <f t="shared" si="15"/>
        <v>0</v>
      </c>
      <c r="W74" s="17">
        <f t="shared" si="15"/>
        <v>0</v>
      </c>
      <c r="X74" s="17">
        <f t="shared" si="15"/>
        <v>0</v>
      </c>
      <c r="Y74" s="17">
        <f t="shared" si="15"/>
        <v>0</v>
      </c>
      <c r="Z74" s="17">
        <f t="shared" si="15"/>
        <v>0</v>
      </c>
      <c r="AA74" s="17">
        <f t="shared" si="15"/>
        <v>0</v>
      </c>
      <c r="AB74" s="17">
        <f t="shared" si="15"/>
        <v>0</v>
      </c>
      <c r="AC74" s="17">
        <f t="shared" si="15"/>
        <v>0</v>
      </c>
      <c r="AD74" s="17">
        <f t="shared" si="15"/>
        <v>36556.799999999996</v>
      </c>
      <c r="AE74" s="17">
        <f t="shared" si="15"/>
        <v>0</v>
      </c>
      <c r="AF74" s="52">
        <f t="shared" si="6"/>
        <v>36556.799999999996</v>
      </c>
    </row>
    <row r="75" spans="1:32" x14ac:dyDescent="0.3">
      <c r="A75" s="39">
        <f>_xlfn.XLOOKUP(B75,Elementen!C:C,Elementen!A:A)</f>
        <v>5</v>
      </c>
      <c r="B75" s="15" t="s">
        <v>306</v>
      </c>
      <c r="C75" t="s">
        <v>21</v>
      </c>
      <c r="D75" t="s">
        <v>181</v>
      </c>
      <c r="F75" s="49" t="s">
        <v>346</v>
      </c>
      <c r="J75" s="6">
        <v>3</v>
      </c>
      <c r="K75" s="11" t="s">
        <v>12</v>
      </c>
      <c r="L75" s="8">
        <v>2037</v>
      </c>
      <c r="M75" s="7">
        <v>50</v>
      </c>
      <c r="N75" s="3">
        <v>1180</v>
      </c>
      <c r="O75" s="3">
        <f t="shared" si="14"/>
        <v>3540</v>
      </c>
      <c r="P75" s="40">
        <f t="shared" si="16"/>
        <v>0</v>
      </c>
      <c r="Q75" s="17">
        <f t="shared" si="15"/>
        <v>0</v>
      </c>
      <c r="R75" s="17">
        <f t="shared" si="15"/>
        <v>0</v>
      </c>
      <c r="S75" s="17">
        <f t="shared" si="15"/>
        <v>0</v>
      </c>
      <c r="T75" s="17">
        <f t="shared" si="15"/>
        <v>0</v>
      </c>
      <c r="U75" s="17">
        <f t="shared" si="15"/>
        <v>0</v>
      </c>
      <c r="V75" s="17">
        <f t="shared" si="15"/>
        <v>0</v>
      </c>
      <c r="W75" s="17">
        <f t="shared" si="15"/>
        <v>0</v>
      </c>
      <c r="X75" s="17">
        <f t="shared" si="15"/>
        <v>0</v>
      </c>
      <c r="Y75" s="17">
        <f t="shared" si="15"/>
        <v>0</v>
      </c>
      <c r="Z75" s="17">
        <f t="shared" si="15"/>
        <v>0</v>
      </c>
      <c r="AA75" s="17">
        <f t="shared" si="15"/>
        <v>0</v>
      </c>
      <c r="AB75" s="17">
        <f t="shared" si="15"/>
        <v>0</v>
      </c>
      <c r="AC75" s="17">
        <f t="shared" si="15"/>
        <v>0</v>
      </c>
      <c r="AD75" s="17">
        <f t="shared" si="15"/>
        <v>4531.1999999999989</v>
      </c>
      <c r="AE75" s="17">
        <f t="shared" si="15"/>
        <v>0</v>
      </c>
      <c r="AF75" s="53">
        <f t="shared" ref="AF75:AF138" si="17">SUM(P75:AE75)</f>
        <v>4531.1999999999989</v>
      </c>
    </row>
    <row r="76" spans="1:32" x14ac:dyDescent="0.3">
      <c r="A76" s="39">
        <f>_xlfn.XLOOKUP(B76,Elementen!C:C,Elementen!A:A)</f>
        <v>5</v>
      </c>
      <c r="B76" s="15" t="s">
        <v>306</v>
      </c>
      <c r="C76" t="s">
        <v>21</v>
      </c>
      <c r="D76" t="s">
        <v>182</v>
      </c>
      <c r="E76" t="s">
        <v>126</v>
      </c>
      <c r="F76" s="49" t="s">
        <v>346</v>
      </c>
      <c r="J76" s="6">
        <v>3</v>
      </c>
      <c r="K76" s="11" t="s">
        <v>12</v>
      </c>
      <c r="L76" s="8">
        <v>2012</v>
      </c>
      <c r="M76" s="7">
        <v>25</v>
      </c>
      <c r="N76" s="3">
        <v>448</v>
      </c>
      <c r="O76" s="3">
        <f t="shared" si="14"/>
        <v>1344</v>
      </c>
      <c r="P76" s="40">
        <f t="shared" si="16"/>
        <v>0</v>
      </c>
      <c r="Q76" s="17">
        <f t="shared" si="15"/>
        <v>0</v>
      </c>
      <c r="R76" s="17">
        <f t="shared" si="15"/>
        <v>0</v>
      </c>
      <c r="S76" s="17">
        <f t="shared" si="15"/>
        <v>0</v>
      </c>
      <c r="T76" s="17">
        <f t="shared" si="15"/>
        <v>0</v>
      </c>
      <c r="U76" s="17">
        <f t="shared" si="15"/>
        <v>0</v>
      </c>
      <c r="V76" s="17">
        <f t="shared" si="15"/>
        <v>0</v>
      </c>
      <c r="W76" s="17">
        <f t="shared" si="15"/>
        <v>0</v>
      </c>
      <c r="X76" s="17">
        <f t="shared" si="15"/>
        <v>0</v>
      </c>
      <c r="Y76" s="17">
        <f t="shared" si="15"/>
        <v>0</v>
      </c>
      <c r="Z76" s="17">
        <f t="shared" si="15"/>
        <v>0</v>
      </c>
      <c r="AA76" s="17">
        <f t="shared" si="15"/>
        <v>0</v>
      </c>
      <c r="AB76" s="17">
        <f t="shared" si="15"/>
        <v>0</v>
      </c>
      <c r="AC76" s="17">
        <f t="shared" si="15"/>
        <v>0</v>
      </c>
      <c r="AD76" s="17">
        <f t="shared" si="15"/>
        <v>1720.3199999999997</v>
      </c>
      <c r="AE76" s="17">
        <f t="shared" si="15"/>
        <v>0</v>
      </c>
      <c r="AF76" s="52">
        <f t="shared" si="17"/>
        <v>1720.3199999999997</v>
      </c>
    </row>
    <row r="77" spans="1:32" x14ac:dyDescent="0.3">
      <c r="A77" s="39">
        <f>_xlfn.XLOOKUP(B77,Elementen!C:C,Elementen!A:A)</f>
        <v>5</v>
      </c>
      <c r="B77" s="15" t="s">
        <v>306</v>
      </c>
      <c r="C77" t="s">
        <v>22</v>
      </c>
      <c r="D77" t="s">
        <v>183</v>
      </c>
      <c r="E77" t="s">
        <v>126</v>
      </c>
      <c r="F77" s="49" t="s">
        <v>346</v>
      </c>
      <c r="J77" s="6">
        <v>102.3</v>
      </c>
      <c r="K77" s="11" t="s">
        <v>5</v>
      </c>
      <c r="L77" s="8">
        <v>2024</v>
      </c>
      <c r="M77" s="7">
        <v>24</v>
      </c>
      <c r="N77" s="3">
        <v>146</v>
      </c>
      <c r="O77" s="3">
        <f t="shared" si="14"/>
        <v>14935.8</v>
      </c>
      <c r="P77" s="40">
        <f t="shared" si="16"/>
        <v>0</v>
      </c>
      <c r="Q77" s="17">
        <f t="shared" si="15"/>
        <v>15682.589999999997</v>
      </c>
      <c r="R77" s="17">
        <f t="shared" si="15"/>
        <v>0</v>
      </c>
      <c r="S77" s="17">
        <f t="shared" si="15"/>
        <v>0</v>
      </c>
      <c r="T77" s="17">
        <f t="shared" si="15"/>
        <v>0</v>
      </c>
      <c r="U77" s="17">
        <f t="shared" si="15"/>
        <v>0</v>
      </c>
      <c r="V77" s="17">
        <f t="shared" si="15"/>
        <v>0</v>
      </c>
      <c r="W77" s="17">
        <f t="shared" si="15"/>
        <v>0</v>
      </c>
      <c r="X77" s="17">
        <f t="shared" si="15"/>
        <v>0</v>
      </c>
      <c r="Y77" s="17">
        <f t="shared" si="15"/>
        <v>0</v>
      </c>
      <c r="Z77" s="17">
        <f t="shared" si="15"/>
        <v>0</v>
      </c>
      <c r="AA77" s="17">
        <f t="shared" si="15"/>
        <v>0</v>
      </c>
      <c r="AB77" s="17">
        <f t="shared" si="15"/>
        <v>0</v>
      </c>
      <c r="AC77" s="17">
        <f t="shared" si="15"/>
        <v>0</v>
      </c>
      <c r="AD77" s="17">
        <f t="shared" si="15"/>
        <v>0</v>
      </c>
      <c r="AE77" s="17">
        <f t="shared" si="15"/>
        <v>0</v>
      </c>
      <c r="AF77" s="53">
        <f t="shared" si="17"/>
        <v>15682.589999999997</v>
      </c>
    </row>
    <row r="78" spans="1:32" x14ac:dyDescent="0.3">
      <c r="A78" s="39">
        <f>_xlfn.XLOOKUP(B78,Elementen!C:C,Elementen!A:A)</f>
        <v>5</v>
      </c>
      <c r="B78" s="15" t="s">
        <v>306</v>
      </c>
      <c r="C78" t="s">
        <v>296</v>
      </c>
      <c r="D78" t="s">
        <v>23</v>
      </c>
      <c r="F78" s="49" t="s">
        <v>346</v>
      </c>
      <c r="J78" s="6">
        <v>102.3</v>
      </c>
      <c r="K78" s="11" t="s">
        <v>5</v>
      </c>
      <c r="L78" s="8">
        <v>2011</v>
      </c>
      <c r="M78" s="7">
        <v>0</v>
      </c>
      <c r="N78" s="3">
        <v>9</v>
      </c>
      <c r="O78" s="3">
        <f t="shared" si="14"/>
        <v>920.69999999999993</v>
      </c>
      <c r="P78" s="40">
        <f t="shared" si="16"/>
        <v>920.69999999999993</v>
      </c>
      <c r="Q78" s="17">
        <f t="shared" si="15"/>
        <v>0</v>
      </c>
      <c r="R78" s="17">
        <f t="shared" si="15"/>
        <v>0</v>
      </c>
      <c r="S78" s="17">
        <f t="shared" si="15"/>
        <v>0</v>
      </c>
      <c r="T78" s="17">
        <f t="shared" si="15"/>
        <v>0</v>
      </c>
      <c r="U78" s="17">
        <f t="shared" si="15"/>
        <v>0</v>
      </c>
      <c r="V78" s="17">
        <f t="shared" si="15"/>
        <v>0</v>
      </c>
      <c r="W78" s="17">
        <f t="shared" si="15"/>
        <v>0</v>
      </c>
      <c r="X78" s="17">
        <f t="shared" si="15"/>
        <v>0</v>
      </c>
      <c r="Y78" s="17">
        <f t="shared" si="15"/>
        <v>0</v>
      </c>
      <c r="Z78" s="17">
        <f t="shared" si="15"/>
        <v>0</v>
      </c>
      <c r="AA78" s="17">
        <f t="shared" si="15"/>
        <v>0</v>
      </c>
      <c r="AB78" s="17">
        <f t="shared" si="15"/>
        <v>0</v>
      </c>
      <c r="AC78" s="17">
        <f t="shared" si="15"/>
        <v>0</v>
      </c>
      <c r="AD78" s="17">
        <f t="shared" si="15"/>
        <v>0</v>
      </c>
      <c r="AE78" s="17">
        <f t="shared" si="15"/>
        <v>0</v>
      </c>
      <c r="AF78" s="52">
        <f t="shared" si="17"/>
        <v>920.69999999999993</v>
      </c>
    </row>
    <row r="79" spans="1:32" x14ac:dyDescent="0.3">
      <c r="A79" s="39">
        <f>_xlfn.XLOOKUP(B79,Elementen!C:C,Elementen!A:A)</f>
        <v>5</v>
      </c>
      <c r="B79" s="15" t="s">
        <v>306</v>
      </c>
      <c r="C79" t="s">
        <v>184</v>
      </c>
      <c r="D79" t="s">
        <v>24</v>
      </c>
      <c r="F79" s="49" t="s">
        <v>346</v>
      </c>
      <c r="J79" s="6">
        <v>12.66</v>
      </c>
      <c r="K79" s="11" t="s">
        <v>2</v>
      </c>
      <c r="L79" s="8">
        <v>2037</v>
      </c>
      <c r="M79" s="7">
        <v>50</v>
      </c>
      <c r="N79" s="3">
        <v>194</v>
      </c>
      <c r="O79" s="3">
        <f t="shared" si="14"/>
        <v>2456.04</v>
      </c>
      <c r="P79" s="40">
        <f t="shared" si="16"/>
        <v>0</v>
      </c>
      <c r="Q79" s="17">
        <f t="shared" si="15"/>
        <v>0</v>
      </c>
      <c r="R79" s="17">
        <f t="shared" si="15"/>
        <v>0</v>
      </c>
      <c r="S79" s="17">
        <f t="shared" si="15"/>
        <v>0</v>
      </c>
      <c r="T79" s="17">
        <f t="shared" si="15"/>
        <v>0</v>
      </c>
      <c r="U79" s="17">
        <f t="shared" si="15"/>
        <v>0</v>
      </c>
      <c r="V79" s="17">
        <f t="shared" si="15"/>
        <v>0</v>
      </c>
      <c r="W79" s="17">
        <f t="shared" si="15"/>
        <v>0</v>
      </c>
      <c r="X79" s="17">
        <f t="shared" si="15"/>
        <v>0</v>
      </c>
      <c r="Y79" s="17">
        <f t="shared" si="15"/>
        <v>0</v>
      </c>
      <c r="Z79" s="17">
        <f t="shared" si="15"/>
        <v>0</v>
      </c>
      <c r="AA79" s="17">
        <f t="shared" si="15"/>
        <v>0</v>
      </c>
      <c r="AB79" s="17">
        <f t="shared" si="15"/>
        <v>0</v>
      </c>
      <c r="AC79" s="17">
        <f t="shared" si="15"/>
        <v>0</v>
      </c>
      <c r="AD79" s="17">
        <f t="shared" si="15"/>
        <v>3143.7311999999993</v>
      </c>
      <c r="AE79" s="17">
        <f t="shared" si="15"/>
        <v>0</v>
      </c>
      <c r="AF79" s="53">
        <f t="shared" si="17"/>
        <v>3143.7311999999993</v>
      </c>
    </row>
    <row r="80" spans="1:32" x14ac:dyDescent="0.3">
      <c r="A80" s="39">
        <f>_xlfn.XLOOKUP(B80,Elementen!C:C,Elementen!A:A)</f>
        <v>5</v>
      </c>
      <c r="B80" s="15" t="s">
        <v>306</v>
      </c>
      <c r="C80" t="s">
        <v>185</v>
      </c>
      <c r="D80" t="s">
        <v>25</v>
      </c>
      <c r="F80" s="49" t="s">
        <v>346</v>
      </c>
      <c r="J80" s="6">
        <v>1.27</v>
      </c>
      <c r="K80" s="11" t="s">
        <v>2</v>
      </c>
      <c r="L80" s="8">
        <v>2017</v>
      </c>
      <c r="M80" s="7">
        <v>10</v>
      </c>
      <c r="N80" s="3">
        <v>97</v>
      </c>
      <c r="O80" s="3">
        <f t="shared" si="14"/>
        <v>123.19</v>
      </c>
      <c r="P80" s="40">
        <f t="shared" si="16"/>
        <v>0</v>
      </c>
      <c r="Q80" s="17">
        <f t="shared" ref="Q80:AE89" si="18">IF(Q$9&lt;$L80,0,IF($M80=0,0,IF(Q$9=($L80+($M80*TRUNC((Q$9-$L80)/$M80))),$O80*(1+(Q$7-$N$7)),0)))</f>
        <v>0</v>
      </c>
      <c r="R80" s="17">
        <f t="shared" si="18"/>
        <v>0</v>
      </c>
      <c r="S80" s="17">
        <f t="shared" si="18"/>
        <v>0</v>
      </c>
      <c r="T80" s="17">
        <f t="shared" si="18"/>
        <v>157.68319999999997</v>
      </c>
      <c r="U80" s="17">
        <f t="shared" si="18"/>
        <v>0</v>
      </c>
      <c r="V80" s="17">
        <f t="shared" si="18"/>
        <v>0</v>
      </c>
      <c r="W80" s="17">
        <f t="shared" si="18"/>
        <v>0</v>
      </c>
      <c r="X80" s="17">
        <f t="shared" si="18"/>
        <v>0</v>
      </c>
      <c r="Y80" s="17">
        <f t="shared" si="18"/>
        <v>0</v>
      </c>
      <c r="Z80" s="17">
        <f t="shared" si="18"/>
        <v>0</v>
      </c>
      <c r="AA80" s="17">
        <f t="shared" si="18"/>
        <v>0</v>
      </c>
      <c r="AB80" s="17">
        <f t="shared" si="18"/>
        <v>0</v>
      </c>
      <c r="AC80" s="17">
        <f t="shared" si="18"/>
        <v>0</v>
      </c>
      <c r="AD80" s="17">
        <f t="shared" si="18"/>
        <v>157.68319999999997</v>
      </c>
      <c r="AE80" s="17">
        <f t="shared" si="18"/>
        <v>0</v>
      </c>
      <c r="AF80" s="53">
        <f t="shared" si="17"/>
        <v>315.36639999999994</v>
      </c>
    </row>
    <row r="81" spans="1:32" x14ac:dyDescent="0.3">
      <c r="A81" s="39">
        <f>_xlfn.XLOOKUP(B81,Elementen!C:C,Elementen!A:A)</f>
        <v>5</v>
      </c>
      <c r="B81" s="15" t="s">
        <v>306</v>
      </c>
      <c r="C81" t="s">
        <v>26</v>
      </c>
      <c r="D81" t="s">
        <v>186</v>
      </c>
      <c r="F81" s="49" t="s">
        <v>346</v>
      </c>
      <c r="J81" s="6">
        <v>9.84</v>
      </c>
      <c r="K81" s="11" t="s">
        <v>2</v>
      </c>
      <c r="L81" s="8">
        <v>2037</v>
      </c>
      <c r="M81" s="7">
        <v>50</v>
      </c>
      <c r="N81" s="3">
        <v>209</v>
      </c>
      <c r="O81" s="3">
        <f t="shared" si="14"/>
        <v>2056.56</v>
      </c>
      <c r="P81" s="40">
        <f t="shared" si="16"/>
        <v>0</v>
      </c>
      <c r="Q81" s="17">
        <f t="shared" si="18"/>
        <v>0</v>
      </c>
      <c r="R81" s="17">
        <f t="shared" si="18"/>
        <v>0</v>
      </c>
      <c r="S81" s="17">
        <f t="shared" si="18"/>
        <v>0</v>
      </c>
      <c r="T81" s="17">
        <f t="shared" si="18"/>
        <v>0</v>
      </c>
      <c r="U81" s="17">
        <f t="shared" si="18"/>
        <v>0</v>
      </c>
      <c r="V81" s="17">
        <f t="shared" si="18"/>
        <v>0</v>
      </c>
      <c r="W81" s="17">
        <f t="shared" si="18"/>
        <v>0</v>
      </c>
      <c r="X81" s="17">
        <f t="shared" si="18"/>
        <v>0</v>
      </c>
      <c r="Y81" s="17">
        <f t="shared" si="18"/>
        <v>0</v>
      </c>
      <c r="Z81" s="17">
        <f t="shared" si="18"/>
        <v>0</v>
      </c>
      <c r="AA81" s="17">
        <f t="shared" si="18"/>
        <v>0</v>
      </c>
      <c r="AB81" s="17">
        <f t="shared" si="18"/>
        <v>0</v>
      </c>
      <c r="AC81" s="17">
        <f t="shared" si="18"/>
        <v>0</v>
      </c>
      <c r="AD81" s="17">
        <f t="shared" si="18"/>
        <v>2632.3967999999995</v>
      </c>
      <c r="AE81" s="17">
        <f t="shared" si="18"/>
        <v>0</v>
      </c>
      <c r="AF81" s="52">
        <f t="shared" si="17"/>
        <v>2632.3967999999995</v>
      </c>
    </row>
    <row r="82" spans="1:32" x14ac:dyDescent="0.3">
      <c r="A82" s="39">
        <f>_xlfn.XLOOKUP(B82,Elementen!C:C,Elementen!A:A)</f>
        <v>5</v>
      </c>
      <c r="B82" s="15" t="s">
        <v>306</v>
      </c>
      <c r="C82" t="s">
        <v>27</v>
      </c>
      <c r="D82" t="s">
        <v>187</v>
      </c>
      <c r="F82" s="49" t="s">
        <v>346</v>
      </c>
      <c r="J82" s="6">
        <v>1</v>
      </c>
      <c r="K82" s="11" t="s">
        <v>2</v>
      </c>
      <c r="L82" s="8">
        <v>2024</v>
      </c>
      <c r="M82" s="7">
        <v>24</v>
      </c>
      <c r="N82" s="3">
        <v>167</v>
      </c>
      <c r="O82" s="3">
        <f t="shared" si="14"/>
        <v>167</v>
      </c>
      <c r="P82" s="40">
        <f t="shared" si="16"/>
        <v>0</v>
      </c>
      <c r="Q82" s="17">
        <f t="shared" si="18"/>
        <v>175.34999999999997</v>
      </c>
      <c r="R82" s="17">
        <f t="shared" si="18"/>
        <v>0</v>
      </c>
      <c r="S82" s="17">
        <f t="shared" si="18"/>
        <v>0</v>
      </c>
      <c r="T82" s="17">
        <f t="shared" si="18"/>
        <v>0</v>
      </c>
      <c r="U82" s="17">
        <f t="shared" si="18"/>
        <v>0</v>
      </c>
      <c r="V82" s="17">
        <f t="shared" si="18"/>
        <v>0</v>
      </c>
      <c r="W82" s="17">
        <f t="shared" si="18"/>
        <v>0</v>
      </c>
      <c r="X82" s="17">
        <f t="shared" si="18"/>
        <v>0</v>
      </c>
      <c r="Y82" s="17">
        <f t="shared" si="18"/>
        <v>0</v>
      </c>
      <c r="Z82" s="17">
        <f t="shared" si="18"/>
        <v>0</v>
      </c>
      <c r="AA82" s="17">
        <f t="shared" si="18"/>
        <v>0</v>
      </c>
      <c r="AB82" s="17">
        <f t="shared" si="18"/>
        <v>0</v>
      </c>
      <c r="AC82" s="17">
        <f t="shared" si="18"/>
        <v>0</v>
      </c>
      <c r="AD82" s="17">
        <f t="shared" si="18"/>
        <v>0</v>
      </c>
      <c r="AE82" s="17">
        <f t="shared" si="18"/>
        <v>0</v>
      </c>
      <c r="AF82" s="53">
        <f t="shared" si="17"/>
        <v>175.34999999999997</v>
      </c>
    </row>
    <row r="83" spans="1:32" x14ac:dyDescent="0.3">
      <c r="A83" s="39">
        <f>_xlfn.XLOOKUP(B83,Elementen!C:C,Elementen!A:A)</f>
        <v>5</v>
      </c>
      <c r="B83" s="15" t="s">
        <v>306</v>
      </c>
      <c r="C83" t="s">
        <v>188</v>
      </c>
      <c r="D83" t="s">
        <v>28</v>
      </c>
      <c r="F83" s="49" t="s">
        <v>346</v>
      </c>
      <c r="J83" s="6">
        <v>3.8</v>
      </c>
      <c r="K83" s="11" t="s">
        <v>5</v>
      </c>
      <c r="L83" s="8">
        <v>2032</v>
      </c>
      <c r="M83" s="7">
        <v>32</v>
      </c>
      <c r="N83" s="3">
        <v>54</v>
      </c>
      <c r="O83" s="3">
        <f t="shared" si="14"/>
        <v>205.2</v>
      </c>
      <c r="P83" s="40">
        <f t="shared" si="16"/>
        <v>0</v>
      </c>
      <c r="Q83" s="17">
        <f t="shared" si="18"/>
        <v>0</v>
      </c>
      <c r="R83" s="17">
        <f t="shared" si="18"/>
        <v>0</v>
      </c>
      <c r="S83" s="17">
        <f t="shared" si="18"/>
        <v>0</v>
      </c>
      <c r="T83" s="17">
        <f t="shared" si="18"/>
        <v>0</v>
      </c>
      <c r="U83" s="17">
        <f t="shared" si="18"/>
        <v>0</v>
      </c>
      <c r="V83" s="17">
        <f t="shared" si="18"/>
        <v>0</v>
      </c>
      <c r="W83" s="17">
        <f t="shared" si="18"/>
        <v>0</v>
      </c>
      <c r="X83" s="17">
        <f t="shared" si="18"/>
        <v>0</v>
      </c>
      <c r="Y83" s="17">
        <f t="shared" si="18"/>
        <v>262.65599999999995</v>
      </c>
      <c r="Z83" s="17">
        <f t="shared" si="18"/>
        <v>0</v>
      </c>
      <c r="AA83" s="17">
        <f t="shared" si="18"/>
        <v>0</v>
      </c>
      <c r="AB83" s="17">
        <f t="shared" si="18"/>
        <v>0</v>
      </c>
      <c r="AC83" s="17">
        <f t="shared" si="18"/>
        <v>0</v>
      </c>
      <c r="AD83" s="17">
        <f t="shared" si="18"/>
        <v>0</v>
      </c>
      <c r="AE83" s="17">
        <f t="shared" si="18"/>
        <v>0</v>
      </c>
      <c r="AF83" s="52">
        <f t="shared" si="17"/>
        <v>262.65599999999995</v>
      </c>
    </row>
    <row r="84" spans="1:32" x14ac:dyDescent="0.3">
      <c r="A84" s="39">
        <f>_xlfn.XLOOKUP(B84,Elementen!C:C,Elementen!A:A)</f>
        <v>5</v>
      </c>
      <c r="B84" s="15" t="s">
        <v>306</v>
      </c>
      <c r="C84" t="s">
        <v>29</v>
      </c>
      <c r="D84" t="s">
        <v>118</v>
      </c>
      <c r="F84" s="49" t="s">
        <v>346</v>
      </c>
      <c r="I84" s="4" t="s">
        <v>189</v>
      </c>
      <c r="J84" s="6">
        <v>1</v>
      </c>
      <c r="K84" s="11" t="s">
        <v>4</v>
      </c>
      <c r="L84" s="8">
        <v>2010</v>
      </c>
      <c r="M84" s="7">
        <v>0</v>
      </c>
      <c r="N84" s="3">
        <v>0</v>
      </c>
      <c r="O84" s="3">
        <f t="shared" si="14"/>
        <v>0</v>
      </c>
      <c r="P84" s="40">
        <f t="shared" si="16"/>
        <v>0</v>
      </c>
      <c r="Q84" s="17">
        <f t="shared" si="18"/>
        <v>0</v>
      </c>
      <c r="R84" s="17">
        <f t="shared" si="18"/>
        <v>0</v>
      </c>
      <c r="S84" s="17">
        <f t="shared" si="18"/>
        <v>0</v>
      </c>
      <c r="T84" s="17">
        <f t="shared" si="18"/>
        <v>0</v>
      </c>
      <c r="U84" s="17">
        <f t="shared" si="18"/>
        <v>0</v>
      </c>
      <c r="V84" s="17">
        <f t="shared" si="18"/>
        <v>0</v>
      </c>
      <c r="W84" s="17">
        <f t="shared" si="18"/>
        <v>0</v>
      </c>
      <c r="X84" s="17">
        <f t="shared" si="18"/>
        <v>0</v>
      </c>
      <c r="Y84" s="17">
        <f t="shared" si="18"/>
        <v>0</v>
      </c>
      <c r="Z84" s="17">
        <f t="shared" si="18"/>
        <v>0</v>
      </c>
      <c r="AA84" s="17">
        <f t="shared" si="18"/>
        <v>0</v>
      </c>
      <c r="AB84" s="17">
        <f t="shared" si="18"/>
        <v>0</v>
      </c>
      <c r="AC84" s="17">
        <f t="shared" si="18"/>
        <v>0</v>
      </c>
      <c r="AD84" s="17">
        <f t="shared" si="18"/>
        <v>0</v>
      </c>
      <c r="AE84" s="17">
        <f t="shared" si="18"/>
        <v>0</v>
      </c>
      <c r="AF84" s="53">
        <f t="shared" si="17"/>
        <v>0</v>
      </c>
    </row>
    <row r="85" spans="1:32" x14ac:dyDescent="0.3">
      <c r="A85" s="39">
        <f>_xlfn.XLOOKUP(B85,Elementen!C:C,Elementen!A:A)</f>
        <v>5</v>
      </c>
      <c r="B85" s="15" t="s">
        <v>306</v>
      </c>
      <c r="C85" t="s">
        <v>29</v>
      </c>
      <c r="D85" t="s">
        <v>190</v>
      </c>
      <c r="F85" s="49" t="s">
        <v>346</v>
      </c>
      <c r="J85" s="6">
        <v>20.399999999999999</v>
      </c>
      <c r="L85" s="8">
        <v>2037</v>
      </c>
      <c r="M85" s="7">
        <v>48</v>
      </c>
      <c r="N85" s="3">
        <v>229</v>
      </c>
      <c r="O85" s="3">
        <f t="shared" si="14"/>
        <v>4671.5999999999995</v>
      </c>
      <c r="P85" s="40">
        <f t="shared" si="16"/>
        <v>0</v>
      </c>
      <c r="Q85" s="17">
        <f t="shared" si="18"/>
        <v>0</v>
      </c>
      <c r="R85" s="17">
        <f t="shared" si="18"/>
        <v>0</v>
      </c>
      <c r="S85" s="17">
        <f t="shared" si="18"/>
        <v>0</v>
      </c>
      <c r="T85" s="17">
        <f t="shared" si="18"/>
        <v>0</v>
      </c>
      <c r="U85" s="17">
        <f t="shared" si="18"/>
        <v>0</v>
      </c>
      <c r="V85" s="17">
        <f t="shared" si="18"/>
        <v>0</v>
      </c>
      <c r="W85" s="17">
        <f t="shared" si="18"/>
        <v>0</v>
      </c>
      <c r="X85" s="17">
        <f t="shared" si="18"/>
        <v>0</v>
      </c>
      <c r="Y85" s="17">
        <f t="shared" si="18"/>
        <v>0</v>
      </c>
      <c r="Z85" s="17">
        <f t="shared" si="18"/>
        <v>0</v>
      </c>
      <c r="AA85" s="17">
        <f t="shared" si="18"/>
        <v>0</v>
      </c>
      <c r="AB85" s="17">
        <f t="shared" si="18"/>
        <v>0</v>
      </c>
      <c r="AC85" s="17">
        <f t="shared" si="18"/>
        <v>0</v>
      </c>
      <c r="AD85" s="17">
        <f t="shared" si="18"/>
        <v>5979.6479999999983</v>
      </c>
      <c r="AE85" s="17">
        <f t="shared" si="18"/>
        <v>0</v>
      </c>
      <c r="AF85" s="52">
        <f t="shared" si="17"/>
        <v>5979.6479999999983</v>
      </c>
    </row>
    <row r="86" spans="1:32" x14ac:dyDescent="0.3">
      <c r="A86" s="39">
        <f>_xlfn.XLOOKUP(B86,Elementen!C:C,Elementen!A:A)</f>
        <v>5</v>
      </c>
      <c r="B86" s="15" t="s">
        <v>306</v>
      </c>
      <c r="C86" t="s">
        <v>191</v>
      </c>
      <c r="D86" t="s">
        <v>87</v>
      </c>
      <c r="F86" s="49" t="s">
        <v>346</v>
      </c>
      <c r="J86" s="6">
        <v>2.04</v>
      </c>
      <c r="L86" s="8">
        <v>2021</v>
      </c>
      <c r="M86" s="7">
        <v>16</v>
      </c>
      <c r="N86" s="3">
        <v>229</v>
      </c>
      <c r="O86" s="3">
        <f t="shared" si="14"/>
        <v>467.16</v>
      </c>
      <c r="P86" s="40">
        <f t="shared" si="16"/>
        <v>0</v>
      </c>
      <c r="Q86" s="17">
        <f t="shared" si="18"/>
        <v>0</v>
      </c>
      <c r="R86" s="17">
        <f t="shared" si="18"/>
        <v>0</v>
      </c>
      <c r="S86" s="17">
        <f t="shared" si="18"/>
        <v>0</v>
      </c>
      <c r="T86" s="17">
        <f t="shared" si="18"/>
        <v>0</v>
      </c>
      <c r="U86" s="17">
        <f t="shared" si="18"/>
        <v>0</v>
      </c>
      <c r="V86" s="17">
        <f t="shared" si="18"/>
        <v>0</v>
      </c>
      <c r="W86" s="17">
        <f t="shared" si="18"/>
        <v>0</v>
      </c>
      <c r="X86" s="17">
        <f t="shared" si="18"/>
        <v>0</v>
      </c>
      <c r="Y86" s="17">
        <f t="shared" si="18"/>
        <v>0</v>
      </c>
      <c r="Z86" s="17">
        <f t="shared" si="18"/>
        <v>0</v>
      </c>
      <c r="AA86" s="17">
        <f t="shared" si="18"/>
        <v>0</v>
      </c>
      <c r="AB86" s="17">
        <f t="shared" si="18"/>
        <v>0</v>
      </c>
      <c r="AC86" s="17">
        <f t="shared" si="18"/>
        <v>0</v>
      </c>
      <c r="AD86" s="17">
        <f t="shared" si="18"/>
        <v>597.96479999999997</v>
      </c>
      <c r="AE86" s="17">
        <f t="shared" si="18"/>
        <v>0</v>
      </c>
      <c r="AF86" s="53">
        <f t="shared" si="17"/>
        <v>597.96479999999997</v>
      </c>
    </row>
    <row r="87" spans="1:32" x14ac:dyDescent="0.3">
      <c r="A87" s="39">
        <f>_xlfn.XLOOKUP(B87,Elementen!C:C,Elementen!A:A)</f>
        <v>6</v>
      </c>
      <c r="B87" s="15" t="s">
        <v>307</v>
      </c>
      <c r="C87" t="s">
        <v>193</v>
      </c>
      <c r="D87" t="s">
        <v>194</v>
      </c>
      <c r="E87" s="16" t="s">
        <v>192</v>
      </c>
      <c r="F87" s="49" t="s">
        <v>346</v>
      </c>
      <c r="J87" s="6">
        <v>1</v>
      </c>
      <c r="K87" s="11" t="s">
        <v>2</v>
      </c>
      <c r="L87" s="8">
        <v>2037</v>
      </c>
      <c r="M87" s="7">
        <v>48</v>
      </c>
      <c r="N87" s="3">
        <v>529</v>
      </c>
      <c r="O87" s="3">
        <f t="shared" si="14"/>
        <v>529</v>
      </c>
      <c r="P87" s="40">
        <f t="shared" si="16"/>
        <v>0</v>
      </c>
      <c r="Q87" s="17">
        <f t="shared" si="18"/>
        <v>0</v>
      </c>
      <c r="R87" s="17">
        <f t="shared" si="18"/>
        <v>0</v>
      </c>
      <c r="S87" s="17">
        <f t="shared" si="18"/>
        <v>0</v>
      </c>
      <c r="T87" s="17">
        <f t="shared" si="18"/>
        <v>0</v>
      </c>
      <c r="U87" s="17">
        <f t="shared" si="18"/>
        <v>0</v>
      </c>
      <c r="V87" s="17">
        <f t="shared" si="18"/>
        <v>0</v>
      </c>
      <c r="W87" s="17">
        <f t="shared" si="18"/>
        <v>0</v>
      </c>
      <c r="X87" s="17">
        <f t="shared" si="18"/>
        <v>0</v>
      </c>
      <c r="Y87" s="17">
        <f t="shared" si="18"/>
        <v>0</v>
      </c>
      <c r="Z87" s="17">
        <f t="shared" si="18"/>
        <v>0</v>
      </c>
      <c r="AA87" s="17">
        <f t="shared" si="18"/>
        <v>0</v>
      </c>
      <c r="AB87" s="17">
        <f t="shared" si="18"/>
        <v>0</v>
      </c>
      <c r="AC87" s="17">
        <f t="shared" si="18"/>
        <v>0</v>
      </c>
      <c r="AD87" s="17">
        <f t="shared" si="18"/>
        <v>677.11999999999989</v>
      </c>
      <c r="AE87" s="17">
        <f t="shared" si="18"/>
        <v>0</v>
      </c>
      <c r="AF87" s="52">
        <f t="shared" si="17"/>
        <v>677.11999999999989</v>
      </c>
    </row>
    <row r="88" spans="1:32" x14ac:dyDescent="0.3">
      <c r="A88" s="39">
        <f>_xlfn.XLOOKUP(B88,Elementen!C:C,Elementen!A:A)</f>
        <v>6</v>
      </c>
      <c r="B88" s="15" t="s">
        <v>307</v>
      </c>
      <c r="C88" t="s">
        <v>193</v>
      </c>
      <c r="D88" t="s">
        <v>195</v>
      </c>
      <c r="E88" s="16" t="s">
        <v>192</v>
      </c>
      <c r="F88" s="49" t="s">
        <v>346</v>
      </c>
      <c r="J88" s="6">
        <v>1</v>
      </c>
      <c r="K88" s="11" t="s">
        <v>4</v>
      </c>
      <c r="L88" s="8">
        <v>2013</v>
      </c>
      <c r="M88" s="7">
        <v>24</v>
      </c>
      <c r="N88" s="3">
        <v>176</v>
      </c>
      <c r="O88" s="3">
        <f t="shared" si="14"/>
        <v>176</v>
      </c>
      <c r="P88" s="40">
        <f t="shared" si="16"/>
        <v>0</v>
      </c>
      <c r="Q88" s="17">
        <f t="shared" si="18"/>
        <v>0</v>
      </c>
      <c r="R88" s="17">
        <f t="shared" si="18"/>
        <v>0</v>
      </c>
      <c r="S88" s="17">
        <f t="shared" si="18"/>
        <v>0</v>
      </c>
      <c r="T88" s="17">
        <f t="shared" si="18"/>
        <v>0</v>
      </c>
      <c r="U88" s="17">
        <f t="shared" si="18"/>
        <v>0</v>
      </c>
      <c r="V88" s="17">
        <f t="shared" si="18"/>
        <v>0</v>
      </c>
      <c r="W88" s="17">
        <f t="shared" si="18"/>
        <v>0</v>
      </c>
      <c r="X88" s="17">
        <f t="shared" si="18"/>
        <v>0</v>
      </c>
      <c r="Y88" s="17">
        <f t="shared" si="18"/>
        <v>0</v>
      </c>
      <c r="Z88" s="17">
        <f t="shared" si="18"/>
        <v>0</v>
      </c>
      <c r="AA88" s="17">
        <f t="shared" si="18"/>
        <v>0</v>
      </c>
      <c r="AB88" s="17">
        <f t="shared" si="18"/>
        <v>0</v>
      </c>
      <c r="AC88" s="17">
        <f t="shared" si="18"/>
        <v>0</v>
      </c>
      <c r="AD88" s="17">
        <f t="shared" si="18"/>
        <v>225.27999999999997</v>
      </c>
      <c r="AE88" s="17">
        <f t="shared" si="18"/>
        <v>0</v>
      </c>
      <c r="AF88" s="53">
        <f t="shared" si="17"/>
        <v>225.27999999999997</v>
      </c>
    </row>
    <row r="89" spans="1:32" x14ac:dyDescent="0.3">
      <c r="A89" s="39">
        <f>_xlfn.XLOOKUP(B89,Elementen!C:C,Elementen!A:A)</f>
        <v>6</v>
      </c>
      <c r="B89" s="15" t="s">
        <v>307</v>
      </c>
      <c r="C89" t="s">
        <v>193</v>
      </c>
      <c r="D89" t="s">
        <v>196</v>
      </c>
      <c r="E89" s="16" t="s">
        <v>192</v>
      </c>
      <c r="F89" s="49" t="s">
        <v>346</v>
      </c>
      <c r="J89" s="6">
        <v>15</v>
      </c>
      <c r="K89" s="11" t="s">
        <v>2</v>
      </c>
      <c r="L89" s="8">
        <v>2037</v>
      </c>
      <c r="M89" s="7">
        <v>48</v>
      </c>
      <c r="N89" s="3">
        <v>176</v>
      </c>
      <c r="O89" s="3">
        <f t="shared" si="14"/>
        <v>2640</v>
      </c>
      <c r="P89" s="40">
        <f t="shared" si="16"/>
        <v>0</v>
      </c>
      <c r="Q89" s="17">
        <f t="shared" si="18"/>
        <v>0</v>
      </c>
      <c r="R89" s="17">
        <f t="shared" si="18"/>
        <v>0</v>
      </c>
      <c r="S89" s="17">
        <f t="shared" si="18"/>
        <v>0</v>
      </c>
      <c r="T89" s="17">
        <f t="shared" si="18"/>
        <v>0</v>
      </c>
      <c r="U89" s="17">
        <f t="shared" si="18"/>
        <v>0</v>
      </c>
      <c r="V89" s="17">
        <f t="shared" si="18"/>
        <v>0</v>
      </c>
      <c r="W89" s="17">
        <f t="shared" si="18"/>
        <v>0</v>
      </c>
      <c r="X89" s="17">
        <f t="shared" si="18"/>
        <v>0</v>
      </c>
      <c r="Y89" s="17">
        <f t="shared" si="18"/>
        <v>0</v>
      </c>
      <c r="Z89" s="17">
        <f t="shared" si="18"/>
        <v>0</v>
      </c>
      <c r="AA89" s="17">
        <f t="shared" si="18"/>
        <v>0</v>
      </c>
      <c r="AB89" s="17">
        <f t="shared" si="18"/>
        <v>0</v>
      </c>
      <c r="AC89" s="17">
        <f t="shared" si="18"/>
        <v>0</v>
      </c>
      <c r="AD89" s="17">
        <f t="shared" si="18"/>
        <v>3379.1999999999994</v>
      </c>
      <c r="AE89" s="17">
        <f t="shared" si="18"/>
        <v>0</v>
      </c>
      <c r="AF89" s="52">
        <f t="shared" si="17"/>
        <v>3379.1999999999994</v>
      </c>
    </row>
    <row r="90" spans="1:32" x14ac:dyDescent="0.3">
      <c r="A90" s="39">
        <f>_xlfn.XLOOKUP(B90,Elementen!C:C,Elementen!A:A)</f>
        <v>6</v>
      </c>
      <c r="B90" s="15" t="s">
        <v>307</v>
      </c>
      <c r="C90" t="s">
        <v>193</v>
      </c>
      <c r="D90" t="s">
        <v>197</v>
      </c>
      <c r="E90" s="16" t="s">
        <v>192</v>
      </c>
      <c r="F90" s="49" t="s">
        <v>346</v>
      </c>
      <c r="J90" s="6">
        <v>16</v>
      </c>
      <c r="K90" s="11" t="s">
        <v>2</v>
      </c>
      <c r="L90" s="8">
        <v>2013</v>
      </c>
      <c r="M90" s="7">
        <v>12</v>
      </c>
      <c r="N90" s="3">
        <v>32</v>
      </c>
      <c r="O90" s="3">
        <f t="shared" si="14"/>
        <v>512</v>
      </c>
      <c r="P90" s="40">
        <f t="shared" si="16"/>
        <v>0</v>
      </c>
      <c r="Q90" s="17">
        <f t="shared" ref="Q90:AE99" si="19">IF(Q$9&lt;$L90,0,IF($M90=0,0,IF(Q$9=($L90+($M90*TRUNC((Q$9-$L90)/$M90))),$O90*(1+(Q$7-$N$7)),0)))</f>
        <v>0</v>
      </c>
      <c r="R90" s="17">
        <f t="shared" si="19"/>
        <v>604.15999999999985</v>
      </c>
      <c r="S90" s="17">
        <f t="shared" si="19"/>
        <v>0</v>
      </c>
      <c r="T90" s="17">
        <f t="shared" si="19"/>
        <v>0</v>
      </c>
      <c r="U90" s="17">
        <f t="shared" si="19"/>
        <v>0</v>
      </c>
      <c r="V90" s="17">
        <f t="shared" si="19"/>
        <v>0</v>
      </c>
      <c r="W90" s="17">
        <f t="shared" si="19"/>
        <v>0</v>
      </c>
      <c r="X90" s="17">
        <f t="shared" si="19"/>
        <v>0</v>
      </c>
      <c r="Y90" s="17">
        <f t="shared" si="19"/>
        <v>0</v>
      </c>
      <c r="Z90" s="17">
        <f t="shared" si="19"/>
        <v>0</v>
      </c>
      <c r="AA90" s="17">
        <f t="shared" si="19"/>
        <v>0</v>
      </c>
      <c r="AB90" s="17">
        <f t="shared" si="19"/>
        <v>0</v>
      </c>
      <c r="AC90" s="17">
        <f t="shared" si="19"/>
        <v>0</v>
      </c>
      <c r="AD90" s="17">
        <f t="shared" si="19"/>
        <v>655.3599999999999</v>
      </c>
      <c r="AE90" s="17">
        <f t="shared" si="19"/>
        <v>0</v>
      </c>
      <c r="AF90" s="53">
        <f t="shared" si="17"/>
        <v>1259.5199999999998</v>
      </c>
    </row>
    <row r="91" spans="1:32" x14ac:dyDescent="0.3">
      <c r="A91" s="39">
        <f>_xlfn.XLOOKUP(B91,Elementen!C:C,Elementen!A:A)</f>
        <v>6</v>
      </c>
      <c r="B91" s="15" t="s">
        <v>307</v>
      </c>
      <c r="C91" t="s">
        <v>193</v>
      </c>
      <c r="D91" t="s">
        <v>198</v>
      </c>
      <c r="E91" s="16" t="s">
        <v>192</v>
      </c>
      <c r="F91" s="49" t="s">
        <v>346</v>
      </c>
      <c r="J91" s="6">
        <v>2</v>
      </c>
      <c r="K91" s="11" t="s">
        <v>4</v>
      </c>
      <c r="L91" s="8">
        <v>2013</v>
      </c>
      <c r="M91" s="7">
        <v>24</v>
      </c>
      <c r="N91" s="3">
        <v>176</v>
      </c>
      <c r="O91" s="3">
        <f t="shared" si="14"/>
        <v>352</v>
      </c>
      <c r="P91" s="40">
        <f t="shared" si="16"/>
        <v>0</v>
      </c>
      <c r="Q91" s="17">
        <f t="shared" si="19"/>
        <v>0</v>
      </c>
      <c r="R91" s="17">
        <f t="shared" si="19"/>
        <v>0</v>
      </c>
      <c r="S91" s="17">
        <f t="shared" si="19"/>
        <v>0</v>
      </c>
      <c r="T91" s="17">
        <f t="shared" si="19"/>
        <v>0</v>
      </c>
      <c r="U91" s="17">
        <f t="shared" si="19"/>
        <v>0</v>
      </c>
      <c r="V91" s="17">
        <f t="shared" si="19"/>
        <v>0</v>
      </c>
      <c r="W91" s="17">
        <f t="shared" si="19"/>
        <v>0</v>
      </c>
      <c r="X91" s="17">
        <f t="shared" si="19"/>
        <v>0</v>
      </c>
      <c r="Y91" s="17">
        <f t="shared" si="19"/>
        <v>0</v>
      </c>
      <c r="Z91" s="17">
        <f t="shared" si="19"/>
        <v>0</v>
      </c>
      <c r="AA91" s="17">
        <f t="shared" si="19"/>
        <v>0</v>
      </c>
      <c r="AB91" s="17">
        <f t="shared" si="19"/>
        <v>0</v>
      </c>
      <c r="AC91" s="17">
        <f t="shared" si="19"/>
        <v>0</v>
      </c>
      <c r="AD91" s="17">
        <f t="shared" si="19"/>
        <v>450.55999999999995</v>
      </c>
      <c r="AE91" s="17">
        <f t="shared" si="19"/>
        <v>0</v>
      </c>
      <c r="AF91" s="52">
        <f t="shared" si="17"/>
        <v>450.55999999999995</v>
      </c>
    </row>
    <row r="92" spans="1:32" x14ac:dyDescent="0.3">
      <c r="A92" s="39">
        <f>_xlfn.XLOOKUP(B92,Elementen!C:C,Elementen!A:A)</f>
        <v>6</v>
      </c>
      <c r="B92" s="15" t="s">
        <v>307</v>
      </c>
      <c r="C92" t="s">
        <v>193</v>
      </c>
      <c r="D92" t="s">
        <v>199</v>
      </c>
      <c r="E92" s="16" t="s">
        <v>192</v>
      </c>
      <c r="F92" s="49" t="s">
        <v>346</v>
      </c>
      <c r="J92" s="6">
        <v>15</v>
      </c>
      <c r="K92" s="11" t="s">
        <v>2</v>
      </c>
      <c r="L92" s="8">
        <v>2013</v>
      </c>
      <c r="M92" s="7">
        <v>24</v>
      </c>
      <c r="N92" s="3">
        <v>96</v>
      </c>
      <c r="O92" s="3">
        <f t="shared" si="14"/>
        <v>1440</v>
      </c>
      <c r="P92" s="40">
        <f t="shared" si="16"/>
        <v>0</v>
      </c>
      <c r="Q92" s="17">
        <f t="shared" si="19"/>
        <v>0</v>
      </c>
      <c r="R92" s="17">
        <f t="shared" si="19"/>
        <v>0</v>
      </c>
      <c r="S92" s="17">
        <f t="shared" si="19"/>
        <v>0</v>
      </c>
      <c r="T92" s="17">
        <f t="shared" si="19"/>
        <v>0</v>
      </c>
      <c r="U92" s="17">
        <f t="shared" si="19"/>
        <v>0</v>
      </c>
      <c r="V92" s="17">
        <f t="shared" si="19"/>
        <v>0</v>
      </c>
      <c r="W92" s="17">
        <f t="shared" si="19"/>
        <v>0</v>
      </c>
      <c r="X92" s="17">
        <f t="shared" si="19"/>
        <v>0</v>
      </c>
      <c r="Y92" s="17">
        <f t="shared" si="19"/>
        <v>0</v>
      </c>
      <c r="Z92" s="17">
        <f t="shared" si="19"/>
        <v>0</v>
      </c>
      <c r="AA92" s="17">
        <f t="shared" si="19"/>
        <v>0</v>
      </c>
      <c r="AB92" s="17">
        <f t="shared" si="19"/>
        <v>0</v>
      </c>
      <c r="AC92" s="17">
        <f t="shared" si="19"/>
        <v>0</v>
      </c>
      <c r="AD92" s="17">
        <f t="shared" si="19"/>
        <v>1843.1999999999998</v>
      </c>
      <c r="AE92" s="17">
        <f t="shared" si="19"/>
        <v>0</v>
      </c>
      <c r="AF92" s="53">
        <f t="shared" si="17"/>
        <v>1843.1999999999998</v>
      </c>
    </row>
    <row r="93" spans="1:32" x14ac:dyDescent="0.3">
      <c r="A93" s="39">
        <f>_xlfn.XLOOKUP(B93,Elementen!C:C,Elementen!A:A)</f>
        <v>6</v>
      </c>
      <c r="B93" s="15" t="s">
        <v>307</v>
      </c>
      <c r="C93" t="s">
        <v>193</v>
      </c>
      <c r="D93" t="s">
        <v>200</v>
      </c>
      <c r="E93" s="16" t="s">
        <v>192</v>
      </c>
      <c r="F93" s="49" t="s">
        <v>346</v>
      </c>
      <c r="J93" s="6">
        <v>4</v>
      </c>
      <c r="K93" s="11" t="s">
        <v>5</v>
      </c>
      <c r="L93" s="8">
        <v>2013</v>
      </c>
      <c r="M93" s="7">
        <v>24</v>
      </c>
      <c r="N93" s="3">
        <v>76</v>
      </c>
      <c r="O93" s="3">
        <f t="shared" si="14"/>
        <v>304</v>
      </c>
      <c r="P93" s="40">
        <f t="shared" si="16"/>
        <v>0</v>
      </c>
      <c r="Q93" s="17">
        <f t="shared" si="19"/>
        <v>0</v>
      </c>
      <c r="R93" s="17">
        <f t="shared" si="19"/>
        <v>0</v>
      </c>
      <c r="S93" s="17">
        <f t="shared" si="19"/>
        <v>0</v>
      </c>
      <c r="T93" s="17">
        <f t="shared" si="19"/>
        <v>0</v>
      </c>
      <c r="U93" s="17">
        <f t="shared" si="19"/>
        <v>0</v>
      </c>
      <c r="V93" s="17">
        <f t="shared" si="19"/>
        <v>0</v>
      </c>
      <c r="W93" s="17">
        <f t="shared" si="19"/>
        <v>0</v>
      </c>
      <c r="X93" s="17">
        <f t="shared" si="19"/>
        <v>0</v>
      </c>
      <c r="Y93" s="17">
        <f t="shared" si="19"/>
        <v>0</v>
      </c>
      <c r="Z93" s="17">
        <f t="shared" si="19"/>
        <v>0</v>
      </c>
      <c r="AA93" s="17">
        <f t="shared" si="19"/>
        <v>0</v>
      </c>
      <c r="AB93" s="17">
        <f t="shared" si="19"/>
        <v>0</v>
      </c>
      <c r="AC93" s="17">
        <f t="shared" si="19"/>
        <v>0</v>
      </c>
      <c r="AD93" s="17">
        <f t="shared" si="19"/>
        <v>389.11999999999995</v>
      </c>
      <c r="AE93" s="17">
        <f t="shared" si="19"/>
        <v>0</v>
      </c>
      <c r="AF93" s="52">
        <f t="shared" si="17"/>
        <v>389.11999999999995</v>
      </c>
    </row>
    <row r="94" spans="1:32" x14ac:dyDescent="0.3">
      <c r="A94" s="39">
        <f>_xlfn.XLOOKUP(B94,Elementen!C:C,Elementen!A:A)</f>
        <v>6</v>
      </c>
      <c r="B94" s="15" t="s">
        <v>307</v>
      </c>
      <c r="C94" t="s">
        <v>193</v>
      </c>
      <c r="D94" t="s">
        <v>201</v>
      </c>
      <c r="E94" s="16" t="s">
        <v>192</v>
      </c>
      <c r="F94" s="49" t="s">
        <v>346</v>
      </c>
      <c r="J94" s="6">
        <v>1</v>
      </c>
      <c r="K94" s="11" t="s">
        <v>4</v>
      </c>
      <c r="L94" s="8">
        <v>2025</v>
      </c>
      <c r="M94" s="7">
        <v>12</v>
      </c>
      <c r="N94" s="3">
        <v>76</v>
      </c>
      <c r="O94" s="3">
        <f t="shared" si="14"/>
        <v>76</v>
      </c>
      <c r="P94" s="40">
        <f t="shared" si="16"/>
        <v>0</v>
      </c>
      <c r="Q94" s="17">
        <f t="shared" si="19"/>
        <v>0</v>
      </c>
      <c r="R94" s="17">
        <f t="shared" si="19"/>
        <v>89.679999999999978</v>
      </c>
      <c r="S94" s="17">
        <f t="shared" si="19"/>
        <v>0</v>
      </c>
      <c r="T94" s="17">
        <f t="shared" si="19"/>
        <v>0</v>
      </c>
      <c r="U94" s="17">
        <f t="shared" si="19"/>
        <v>0</v>
      </c>
      <c r="V94" s="17">
        <f t="shared" si="19"/>
        <v>0</v>
      </c>
      <c r="W94" s="17">
        <f t="shared" si="19"/>
        <v>0</v>
      </c>
      <c r="X94" s="17">
        <f t="shared" si="19"/>
        <v>0</v>
      </c>
      <c r="Y94" s="17">
        <f t="shared" si="19"/>
        <v>0</v>
      </c>
      <c r="Z94" s="17">
        <f t="shared" si="19"/>
        <v>0</v>
      </c>
      <c r="AA94" s="17">
        <f t="shared" si="19"/>
        <v>0</v>
      </c>
      <c r="AB94" s="17">
        <f t="shared" si="19"/>
        <v>0</v>
      </c>
      <c r="AC94" s="17">
        <f t="shared" si="19"/>
        <v>0</v>
      </c>
      <c r="AD94" s="17">
        <f t="shared" si="19"/>
        <v>97.279999999999987</v>
      </c>
      <c r="AE94" s="17">
        <f t="shared" si="19"/>
        <v>0</v>
      </c>
      <c r="AF94" s="53">
        <f t="shared" si="17"/>
        <v>186.95999999999998</v>
      </c>
    </row>
    <row r="95" spans="1:32" x14ac:dyDescent="0.3">
      <c r="A95" s="39">
        <f>_xlfn.XLOOKUP(B95,Elementen!C:C,Elementen!A:A)</f>
        <v>6</v>
      </c>
      <c r="B95" s="15" t="s">
        <v>307</v>
      </c>
      <c r="C95" t="s">
        <v>193</v>
      </c>
      <c r="D95" t="s">
        <v>202</v>
      </c>
      <c r="E95" s="16" t="s">
        <v>192</v>
      </c>
      <c r="F95" s="49" t="s">
        <v>346</v>
      </c>
      <c r="J95" s="6">
        <v>1</v>
      </c>
      <c r="K95" s="11" t="s">
        <v>4</v>
      </c>
      <c r="L95" s="8">
        <v>2011</v>
      </c>
      <c r="M95" s="7">
        <v>2</v>
      </c>
      <c r="N95" s="3">
        <v>166</v>
      </c>
      <c r="O95" s="3">
        <f t="shared" si="14"/>
        <v>166</v>
      </c>
      <c r="P95" s="40">
        <f t="shared" si="16"/>
        <v>166</v>
      </c>
      <c r="Q95" s="17">
        <f t="shared" si="19"/>
        <v>0</v>
      </c>
      <c r="R95" s="17">
        <f t="shared" si="19"/>
        <v>195.87999999999994</v>
      </c>
      <c r="S95" s="17">
        <f t="shared" si="19"/>
        <v>0</v>
      </c>
      <c r="T95" s="17">
        <f t="shared" si="19"/>
        <v>212.47999999999996</v>
      </c>
      <c r="U95" s="17">
        <f t="shared" si="19"/>
        <v>0</v>
      </c>
      <c r="V95" s="17">
        <f t="shared" si="19"/>
        <v>212.47999999999996</v>
      </c>
      <c r="W95" s="17">
        <f t="shared" si="19"/>
        <v>0</v>
      </c>
      <c r="X95" s="17">
        <f t="shared" si="19"/>
        <v>212.47999999999996</v>
      </c>
      <c r="Y95" s="17">
        <f t="shared" si="19"/>
        <v>0</v>
      </c>
      <c r="Z95" s="17">
        <f t="shared" si="19"/>
        <v>212.47999999999996</v>
      </c>
      <c r="AA95" s="17">
        <f t="shared" si="19"/>
        <v>0</v>
      </c>
      <c r="AB95" s="17">
        <f t="shared" si="19"/>
        <v>212.47999999999996</v>
      </c>
      <c r="AC95" s="17">
        <f t="shared" si="19"/>
        <v>0</v>
      </c>
      <c r="AD95" s="17">
        <f t="shared" si="19"/>
        <v>212.47999999999996</v>
      </c>
      <c r="AE95" s="17">
        <f t="shared" si="19"/>
        <v>0</v>
      </c>
      <c r="AF95" s="52">
        <f t="shared" si="17"/>
        <v>1636.76</v>
      </c>
    </row>
    <row r="96" spans="1:32" x14ac:dyDescent="0.3">
      <c r="A96" s="39">
        <f>_xlfn.XLOOKUP(B96,Elementen!C:C,Elementen!A:A)</f>
        <v>6</v>
      </c>
      <c r="B96" s="15" t="s">
        <v>307</v>
      </c>
      <c r="C96" t="s">
        <v>203</v>
      </c>
      <c r="D96" t="s">
        <v>204</v>
      </c>
      <c r="F96" s="49" t="s">
        <v>346</v>
      </c>
      <c r="J96" s="6">
        <v>9.84</v>
      </c>
      <c r="K96" s="11" t="s">
        <v>2</v>
      </c>
      <c r="L96" s="8">
        <v>2012</v>
      </c>
      <c r="M96" s="7">
        <v>5</v>
      </c>
      <c r="N96" s="3">
        <v>9</v>
      </c>
      <c r="O96" s="3">
        <f t="shared" si="14"/>
        <v>88.56</v>
      </c>
      <c r="P96" s="40">
        <f t="shared" si="16"/>
        <v>0</v>
      </c>
      <c r="Q96" s="17">
        <f t="shared" si="19"/>
        <v>0</v>
      </c>
      <c r="R96" s="17">
        <f t="shared" si="19"/>
        <v>0</v>
      </c>
      <c r="S96" s="17">
        <f t="shared" si="19"/>
        <v>0</v>
      </c>
      <c r="T96" s="17">
        <f t="shared" si="19"/>
        <v>113.35679999999999</v>
      </c>
      <c r="U96" s="17">
        <f t="shared" si="19"/>
        <v>0</v>
      </c>
      <c r="V96" s="17">
        <f t="shared" si="19"/>
        <v>0</v>
      </c>
      <c r="W96" s="17">
        <f t="shared" si="19"/>
        <v>0</v>
      </c>
      <c r="X96" s="17">
        <f t="shared" si="19"/>
        <v>0</v>
      </c>
      <c r="Y96" s="17">
        <f t="shared" si="19"/>
        <v>113.35679999999999</v>
      </c>
      <c r="Z96" s="17">
        <f t="shared" si="19"/>
        <v>0</v>
      </c>
      <c r="AA96" s="17">
        <f t="shared" si="19"/>
        <v>0</v>
      </c>
      <c r="AB96" s="17">
        <f t="shared" si="19"/>
        <v>0</v>
      </c>
      <c r="AC96" s="17">
        <f t="shared" si="19"/>
        <v>0</v>
      </c>
      <c r="AD96" s="17">
        <f t="shared" si="19"/>
        <v>113.35679999999999</v>
      </c>
      <c r="AE96" s="17">
        <f t="shared" si="19"/>
        <v>0</v>
      </c>
      <c r="AF96" s="53">
        <f t="shared" si="17"/>
        <v>340.07039999999995</v>
      </c>
    </row>
    <row r="97" spans="1:32" x14ac:dyDescent="0.3">
      <c r="A97" s="39">
        <f>_xlfn.XLOOKUP(B97,Elementen!C:C,Elementen!A:A)</f>
        <v>9</v>
      </c>
      <c r="B97" s="15" t="s">
        <v>308</v>
      </c>
      <c r="C97" t="s">
        <v>205</v>
      </c>
      <c r="D97" t="s">
        <v>88</v>
      </c>
      <c r="F97" s="49" t="s">
        <v>346</v>
      </c>
      <c r="J97" s="6">
        <v>9.84</v>
      </c>
      <c r="K97" s="11" t="s">
        <v>2</v>
      </c>
      <c r="L97" s="8">
        <v>2012</v>
      </c>
      <c r="M97" s="7">
        <v>5</v>
      </c>
      <c r="N97" s="3">
        <v>45</v>
      </c>
      <c r="O97" s="3">
        <f t="shared" si="14"/>
        <v>442.8</v>
      </c>
      <c r="P97" s="40">
        <f t="shared" si="16"/>
        <v>0</v>
      </c>
      <c r="Q97" s="17">
        <f t="shared" si="19"/>
        <v>0</v>
      </c>
      <c r="R97" s="17">
        <f t="shared" si="19"/>
        <v>0</v>
      </c>
      <c r="S97" s="17">
        <f t="shared" si="19"/>
        <v>0</v>
      </c>
      <c r="T97" s="17">
        <f t="shared" si="19"/>
        <v>566.78399999999988</v>
      </c>
      <c r="U97" s="17">
        <f t="shared" si="19"/>
        <v>0</v>
      </c>
      <c r="V97" s="17">
        <f t="shared" si="19"/>
        <v>0</v>
      </c>
      <c r="W97" s="17">
        <f t="shared" si="19"/>
        <v>0</v>
      </c>
      <c r="X97" s="17">
        <f t="shared" si="19"/>
        <v>0</v>
      </c>
      <c r="Y97" s="17">
        <f t="shared" si="19"/>
        <v>566.78399999999988</v>
      </c>
      <c r="Z97" s="17">
        <f t="shared" si="19"/>
        <v>0</v>
      </c>
      <c r="AA97" s="17">
        <f t="shared" si="19"/>
        <v>0</v>
      </c>
      <c r="AB97" s="17">
        <f t="shared" si="19"/>
        <v>0</v>
      </c>
      <c r="AC97" s="17">
        <f t="shared" si="19"/>
        <v>0</v>
      </c>
      <c r="AD97" s="17">
        <f t="shared" si="19"/>
        <v>566.78399999999988</v>
      </c>
      <c r="AE97" s="17">
        <f t="shared" si="19"/>
        <v>0</v>
      </c>
      <c r="AF97" s="52">
        <f t="shared" si="17"/>
        <v>1700.3519999999996</v>
      </c>
    </row>
    <row r="98" spans="1:32" x14ac:dyDescent="0.3">
      <c r="A98" s="39">
        <f>_xlfn.XLOOKUP(B98,Elementen!C:C,Elementen!A:A)</f>
        <v>9</v>
      </c>
      <c r="B98" s="15" t="s">
        <v>308</v>
      </c>
      <c r="C98" t="s">
        <v>30</v>
      </c>
      <c r="D98" t="s">
        <v>206</v>
      </c>
      <c r="F98" s="49" t="s">
        <v>346</v>
      </c>
      <c r="J98" s="6">
        <v>9</v>
      </c>
      <c r="K98" s="11" t="s">
        <v>12</v>
      </c>
      <c r="L98" s="8">
        <v>2012</v>
      </c>
      <c r="M98" s="7">
        <v>5</v>
      </c>
      <c r="N98" s="3">
        <v>110</v>
      </c>
      <c r="O98" s="3">
        <f t="shared" si="14"/>
        <v>990</v>
      </c>
      <c r="P98" s="40">
        <f t="shared" si="16"/>
        <v>0</v>
      </c>
      <c r="Q98" s="17">
        <f t="shared" si="19"/>
        <v>0</v>
      </c>
      <c r="R98" s="17">
        <f t="shared" si="19"/>
        <v>0</v>
      </c>
      <c r="S98" s="17">
        <f t="shared" si="19"/>
        <v>0</v>
      </c>
      <c r="T98" s="17">
        <f t="shared" si="19"/>
        <v>1267.1999999999998</v>
      </c>
      <c r="U98" s="17">
        <f t="shared" si="19"/>
        <v>0</v>
      </c>
      <c r="V98" s="17">
        <f t="shared" si="19"/>
        <v>0</v>
      </c>
      <c r="W98" s="17">
        <f t="shared" si="19"/>
        <v>0</v>
      </c>
      <c r="X98" s="17">
        <f t="shared" si="19"/>
        <v>0</v>
      </c>
      <c r="Y98" s="17">
        <f t="shared" si="19"/>
        <v>1267.1999999999998</v>
      </c>
      <c r="Z98" s="17">
        <f t="shared" si="19"/>
        <v>0</v>
      </c>
      <c r="AA98" s="17">
        <f t="shared" si="19"/>
        <v>0</v>
      </c>
      <c r="AB98" s="17">
        <f t="shared" si="19"/>
        <v>0</v>
      </c>
      <c r="AC98" s="17">
        <f t="shared" si="19"/>
        <v>0</v>
      </c>
      <c r="AD98" s="17">
        <f t="shared" si="19"/>
        <v>1267.1999999999998</v>
      </c>
      <c r="AE98" s="17">
        <f t="shared" si="19"/>
        <v>0</v>
      </c>
      <c r="AF98" s="53">
        <f t="shared" si="17"/>
        <v>3801.5999999999995</v>
      </c>
    </row>
    <row r="99" spans="1:32" x14ac:dyDescent="0.3">
      <c r="A99" s="39">
        <f>_xlfn.XLOOKUP(B99,Elementen!C:C,Elementen!A:A)</f>
        <v>9</v>
      </c>
      <c r="B99" s="15" t="s">
        <v>308</v>
      </c>
      <c r="C99" t="s">
        <v>31</v>
      </c>
      <c r="D99" t="s">
        <v>207</v>
      </c>
      <c r="F99" s="49" t="s">
        <v>346</v>
      </c>
      <c r="J99" s="6">
        <v>12.66</v>
      </c>
      <c r="K99" s="11" t="s">
        <v>2</v>
      </c>
      <c r="L99" s="8">
        <v>2012</v>
      </c>
      <c r="M99" s="7">
        <v>5</v>
      </c>
      <c r="N99" s="3">
        <v>45</v>
      </c>
      <c r="O99" s="3">
        <f t="shared" si="14"/>
        <v>569.70000000000005</v>
      </c>
      <c r="P99" s="40">
        <f t="shared" si="16"/>
        <v>0</v>
      </c>
      <c r="Q99" s="17">
        <f t="shared" si="19"/>
        <v>0</v>
      </c>
      <c r="R99" s="17">
        <f t="shared" si="19"/>
        <v>0</v>
      </c>
      <c r="S99" s="17">
        <f t="shared" si="19"/>
        <v>0</v>
      </c>
      <c r="T99" s="17">
        <f t="shared" si="19"/>
        <v>729.21599999999989</v>
      </c>
      <c r="U99" s="17">
        <f t="shared" si="19"/>
        <v>0</v>
      </c>
      <c r="V99" s="17">
        <f t="shared" si="19"/>
        <v>0</v>
      </c>
      <c r="W99" s="17">
        <f t="shared" si="19"/>
        <v>0</v>
      </c>
      <c r="X99" s="17">
        <f t="shared" si="19"/>
        <v>0</v>
      </c>
      <c r="Y99" s="17">
        <f t="shared" si="19"/>
        <v>729.21599999999989</v>
      </c>
      <c r="Z99" s="17">
        <f t="shared" si="19"/>
        <v>0</v>
      </c>
      <c r="AA99" s="17">
        <f t="shared" si="19"/>
        <v>0</v>
      </c>
      <c r="AB99" s="17">
        <f t="shared" si="19"/>
        <v>0</v>
      </c>
      <c r="AC99" s="17">
        <f t="shared" si="19"/>
        <v>0</v>
      </c>
      <c r="AD99" s="17">
        <f t="shared" si="19"/>
        <v>729.21599999999989</v>
      </c>
      <c r="AE99" s="17">
        <f t="shared" si="19"/>
        <v>0</v>
      </c>
      <c r="AF99" s="52">
        <f t="shared" si="17"/>
        <v>2187.6479999999997</v>
      </c>
    </row>
    <row r="100" spans="1:32" x14ac:dyDescent="0.3">
      <c r="A100" s="39">
        <f>_xlfn.XLOOKUP(B100,Elementen!C:C,Elementen!A:A)</f>
        <v>9</v>
      </c>
      <c r="B100" s="15" t="s">
        <v>308</v>
      </c>
      <c r="C100" t="s">
        <v>208</v>
      </c>
      <c r="D100" t="s">
        <v>209</v>
      </c>
      <c r="F100" s="49" t="s">
        <v>346</v>
      </c>
      <c r="J100" s="6">
        <v>42.2</v>
      </c>
      <c r="K100" s="11" t="s">
        <v>2</v>
      </c>
      <c r="L100" s="8">
        <v>2012</v>
      </c>
      <c r="M100" s="7">
        <v>5</v>
      </c>
      <c r="N100" s="3">
        <v>9</v>
      </c>
      <c r="O100" s="3">
        <f t="shared" si="14"/>
        <v>379.8</v>
      </c>
      <c r="P100" s="40">
        <f t="shared" si="16"/>
        <v>0</v>
      </c>
      <c r="Q100" s="17">
        <f t="shared" ref="Q100:AE109" si="20">IF(Q$9&lt;$L100,0,IF($M100=0,0,IF(Q$9=($L100+($M100*TRUNC((Q$9-$L100)/$M100))),$O100*(1+(Q$7-$N$7)),0)))</f>
        <v>0</v>
      </c>
      <c r="R100" s="17">
        <f t="shared" si="20"/>
        <v>0</v>
      </c>
      <c r="S100" s="17">
        <f t="shared" si="20"/>
        <v>0</v>
      </c>
      <c r="T100" s="17">
        <f t="shared" si="20"/>
        <v>486.14399999999995</v>
      </c>
      <c r="U100" s="17">
        <f t="shared" si="20"/>
        <v>0</v>
      </c>
      <c r="V100" s="17">
        <f t="shared" si="20"/>
        <v>0</v>
      </c>
      <c r="W100" s="17">
        <f t="shared" si="20"/>
        <v>0</v>
      </c>
      <c r="X100" s="17">
        <f t="shared" si="20"/>
        <v>0</v>
      </c>
      <c r="Y100" s="17">
        <f t="shared" si="20"/>
        <v>486.14399999999995</v>
      </c>
      <c r="Z100" s="17">
        <f t="shared" si="20"/>
        <v>0</v>
      </c>
      <c r="AA100" s="17">
        <f t="shared" si="20"/>
        <v>0</v>
      </c>
      <c r="AB100" s="17">
        <f t="shared" si="20"/>
        <v>0</v>
      </c>
      <c r="AC100" s="17">
        <f t="shared" si="20"/>
        <v>0</v>
      </c>
      <c r="AD100" s="17">
        <f t="shared" si="20"/>
        <v>486.14399999999995</v>
      </c>
      <c r="AE100" s="17">
        <f t="shared" si="20"/>
        <v>0</v>
      </c>
      <c r="AF100" s="53">
        <f t="shared" si="17"/>
        <v>1458.4319999999998</v>
      </c>
    </row>
    <row r="101" spans="1:32" x14ac:dyDescent="0.3">
      <c r="A101" s="39">
        <f>_xlfn.XLOOKUP(B101,Elementen!C:C,Elementen!A:A)</f>
        <v>9</v>
      </c>
      <c r="B101" s="15" t="s">
        <v>308</v>
      </c>
      <c r="C101" t="s">
        <v>208</v>
      </c>
      <c r="D101" t="s">
        <v>32</v>
      </c>
      <c r="F101" s="49" t="s">
        <v>346</v>
      </c>
      <c r="J101" s="6">
        <v>42.2</v>
      </c>
      <c r="K101" s="11" t="s">
        <v>2</v>
      </c>
      <c r="L101" s="8">
        <v>2012</v>
      </c>
      <c r="M101" s="7">
        <v>5</v>
      </c>
      <c r="N101" s="3">
        <v>45</v>
      </c>
      <c r="O101" s="3">
        <f t="shared" si="14"/>
        <v>1899.0000000000002</v>
      </c>
      <c r="P101" s="40">
        <f t="shared" si="16"/>
        <v>0</v>
      </c>
      <c r="Q101" s="17">
        <f t="shared" si="20"/>
        <v>0</v>
      </c>
      <c r="R101" s="17">
        <f t="shared" si="20"/>
        <v>0</v>
      </c>
      <c r="S101" s="17">
        <f t="shared" si="20"/>
        <v>0</v>
      </c>
      <c r="T101" s="17">
        <f t="shared" si="20"/>
        <v>2430.7199999999998</v>
      </c>
      <c r="U101" s="17">
        <f t="shared" si="20"/>
        <v>0</v>
      </c>
      <c r="V101" s="17">
        <f t="shared" si="20"/>
        <v>0</v>
      </c>
      <c r="W101" s="17">
        <f t="shared" si="20"/>
        <v>0</v>
      </c>
      <c r="X101" s="17">
        <f t="shared" si="20"/>
        <v>0</v>
      </c>
      <c r="Y101" s="17">
        <f t="shared" si="20"/>
        <v>2430.7199999999998</v>
      </c>
      <c r="Z101" s="17">
        <f t="shared" si="20"/>
        <v>0</v>
      </c>
      <c r="AA101" s="17">
        <f t="shared" si="20"/>
        <v>0</v>
      </c>
      <c r="AB101" s="17">
        <f t="shared" si="20"/>
        <v>0</v>
      </c>
      <c r="AC101" s="17">
        <f t="shared" si="20"/>
        <v>0</v>
      </c>
      <c r="AD101" s="17">
        <f t="shared" si="20"/>
        <v>2430.7199999999998</v>
      </c>
      <c r="AE101" s="17">
        <f t="shared" si="20"/>
        <v>0</v>
      </c>
      <c r="AF101" s="52">
        <f t="shared" si="17"/>
        <v>7292.16</v>
      </c>
    </row>
    <row r="102" spans="1:32" x14ac:dyDescent="0.3">
      <c r="A102" s="39">
        <f>_xlfn.XLOOKUP(B102,Elementen!C:C,Elementen!A:A)</f>
        <v>9</v>
      </c>
      <c r="B102" s="15" t="s">
        <v>308</v>
      </c>
      <c r="C102" t="s">
        <v>210</v>
      </c>
      <c r="D102" t="s">
        <v>90</v>
      </c>
      <c r="F102" s="49" t="s">
        <v>346</v>
      </c>
      <c r="J102" s="6">
        <v>42.2</v>
      </c>
      <c r="K102" s="11" t="s">
        <v>2</v>
      </c>
      <c r="L102" s="8">
        <v>2012</v>
      </c>
      <c r="M102" s="7">
        <v>5</v>
      </c>
      <c r="N102" s="3">
        <v>9</v>
      </c>
      <c r="O102" s="3">
        <f t="shared" ref="O102:O133" si="21">N102*J102</f>
        <v>379.8</v>
      </c>
      <c r="P102" s="40">
        <f t="shared" si="16"/>
        <v>0</v>
      </c>
      <c r="Q102" s="17">
        <f t="shared" si="20"/>
        <v>0</v>
      </c>
      <c r="R102" s="17">
        <f t="shared" si="20"/>
        <v>0</v>
      </c>
      <c r="S102" s="17">
        <f t="shared" si="20"/>
        <v>0</v>
      </c>
      <c r="T102" s="17">
        <f t="shared" si="20"/>
        <v>486.14399999999995</v>
      </c>
      <c r="U102" s="17">
        <f t="shared" si="20"/>
        <v>0</v>
      </c>
      <c r="V102" s="17">
        <f t="shared" si="20"/>
        <v>0</v>
      </c>
      <c r="W102" s="17">
        <f t="shared" si="20"/>
        <v>0</v>
      </c>
      <c r="X102" s="17">
        <f t="shared" si="20"/>
        <v>0</v>
      </c>
      <c r="Y102" s="17">
        <f t="shared" si="20"/>
        <v>486.14399999999995</v>
      </c>
      <c r="Z102" s="17">
        <f t="shared" si="20"/>
        <v>0</v>
      </c>
      <c r="AA102" s="17">
        <f t="shared" si="20"/>
        <v>0</v>
      </c>
      <c r="AB102" s="17">
        <f t="shared" si="20"/>
        <v>0</v>
      </c>
      <c r="AC102" s="17">
        <f t="shared" si="20"/>
        <v>0</v>
      </c>
      <c r="AD102" s="17">
        <f t="shared" si="20"/>
        <v>486.14399999999995</v>
      </c>
      <c r="AE102" s="17">
        <f t="shared" si="20"/>
        <v>0</v>
      </c>
      <c r="AF102" s="53">
        <f t="shared" si="17"/>
        <v>1458.4319999999998</v>
      </c>
    </row>
    <row r="103" spans="1:32" x14ac:dyDescent="0.3">
      <c r="A103" s="39">
        <f>_xlfn.XLOOKUP(B103,Elementen!C:C,Elementen!A:A)</f>
        <v>21</v>
      </c>
      <c r="B103" s="15" t="s">
        <v>309</v>
      </c>
      <c r="C103" t="s">
        <v>211</v>
      </c>
      <c r="D103" t="s">
        <v>89</v>
      </c>
      <c r="F103" s="49" t="s">
        <v>346</v>
      </c>
      <c r="J103" s="6">
        <v>1</v>
      </c>
      <c r="K103" s="11" t="s">
        <v>4</v>
      </c>
      <c r="L103" s="8">
        <v>2011</v>
      </c>
      <c r="M103" s="7">
        <v>12</v>
      </c>
      <c r="N103" s="3">
        <v>1904</v>
      </c>
      <c r="O103" s="3">
        <f t="shared" si="21"/>
        <v>1904</v>
      </c>
      <c r="P103" s="40">
        <f t="shared" si="16"/>
        <v>1904</v>
      </c>
      <c r="Q103" s="17">
        <f t="shared" si="20"/>
        <v>0</v>
      </c>
      <c r="R103" s="17">
        <f t="shared" si="20"/>
        <v>0</v>
      </c>
      <c r="S103" s="17">
        <f t="shared" si="20"/>
        <v>0</v>
      </c>
      <c r="T103" s="17">
        <f t="shared" si="20"/>
        <v>0</v>
      </c>
      <c r="U103" s="17">
        <f t="shared" si="20"/>
        <v>0</v>
      </c>
      <c r="V103" s="17">
        <f t="shared" si="20"/>
        <v>0</v>
      </c>
      <c r="W103" s="17">
        <f t="shared" si="20"/>
        <v>0</v>
      </c>
      <c r="X103" s="17">
        <f t="shared" si="20"/>
        <v>0</v>
      </c>
      <c r="Y103" s="17">
        <f t="shared" si="20"/>
        <v>0</v>
      </c>
      <c r="Z103" s="17">
        <f t="shared" si="20"/>
        <v>0</v>
      </c>
      <c r="AA103" s="17">
        <f t="shared" si="20"/>
        <v>0</v>
      </c>
      <c r="AB103" s="17">
        <f t="shared" si="20"/>
        <v>2437.1199999999994</v>
      </c>
      <c r="AC103" s="17">
        <f t="shared" si="20"/>
        <v>0</v>
      </c>
      <c r="AD103" s="17">
        <f t="shared" si="20"/>
        <v>0</v>
      </c>
      <c r="AE103" s="17">
        <f t="shared" si="20"/>
        <v>0</v>
      </c>
      <c r="AF103" s="52">
        <f t="shared" si="17"/>
        <v>4341.119999999999</v>
      </c>
    </row>
    <row r="104" spans="1:32" x14ac:dyDescent="0.3">
      <c r="A104" s="39">
        <f>_xlfn.XLOOKUP(B104,Elementen!C:C,Elementen!A:A)</f>
        <v>22</v>
      </c>
      <c r="B104" s="15" t="s">
        <v>310</v>
      </c>
      <c r="C104" t="s">
        <v>34</v>
      </c>
      <c r="D104" t="s">
        <v>33</v>
      </c>
      <c r="F104" s="49" t="s">
        <v>346</v>
      </c>
      <c r="J104" s="6">
        <v>327</v>
      </c>
      <c r="K104" s="11" t="s">
        <v>2</v>
      </c>
      <c r="L104" s="8">
        <v>2023</v>
      </c>
      <c r="M104" s="7">
        <v>36</v>
      </c>
      <c r="N104" s="3">
        <v>118</v>
      </c>
      <c r="O104" s="3">
        <f t="shared" si="21"/>
        <v>38586</v>
      </c>
      <c r="P104" s="40">
        <f t="shared" si="16"/>
        <v>38586</v>
      </c>
      <c r="Q104" s="17">
        <f t="shared" si="20"/>
        <v>0</v>
      </c>
      <c r="R104" s="17">
        <f t="shared" si="20"/>
        <v>0</v>
      </c>
      <c r="S104" s="17">
        <f t="shared" si="20"/>
        <v>0</v>
      </c>
      <c r="T104" s="17">
        <f t="shared" si="20"/>
        <v>0</v>
      </c>
      <c r="U104" s="17">
        <f t="shared" si="20"/>
        <v>0</v>
      </c>
      <c r="V104" s="17">
        <f t="shared" si="20"/>
        <v>0</v>
      </c>
      <c r="W104" s="17">
        <f t="shared" si="20"/>
        <v>0</v>
      </c>
      <c r="X104" s="17">
        <f t="shared" si="20"/>
        <v>0</v>
      </c>
      <c r="Y104" s="17">
        <f t="shared" si="20"/>
        <v>0</v>
      </c>
      <c r="Z104" s="17">
        <f t="shared" si="20"/>
        <v>0</v>
      </c>
      <c r="AA104" s="17">
        <f t="shared" si="20"/>
        <v>0</v>
      </c>
      <c r="AB104" s="17">
        <f t="shared" si="20"/>
        <v>0</v>
      </c>
      <c r="AC104" s="17">
        <f t="shared" si="20"/>
        <v>0</v>
      </c>
      <c r="AD104" s="17">
        <f t="shared" si="20"/>
        <v>0</v>
      </c>
      <c r="AE104" s="17">
        <f t="shared" si="20"/>
        <v>0</v>
      </c>
      <c r="AF104" s="53">
        <f t="shared" si="17"/>
        <v>38586</v>
      </c>
    </row>
    <row r="105" spans="1:32" x14ac:dyDescent="0.3">
      <c r="A105" s="39">
        <f>_xlfn.XLOOKUP(B105,Elementen!C:C,Elementen!A:A)</f>
        <v>22</v>
      </c>
      <c r="B105" s="15" t="s">
        <v>310</v>
      </c>
      <c r="C105" t="s">
        <v>34</v>
      </c>
      <c r="D105" t="s">
        <v>212</v>
      </c>
      <c r="F105" s="49" t="s">
        <v>346</v>
      </c>
      <c r="J105" s="6">
        <v>16.350000000000001</v>
      </c>
      <c r="K105" s="11" t="s">
        <v>2</v>
      </c>
      <c r="L105" s="8">
        <v>2011</v>
      </c>
      <c r="M105" s="7">
        <v>6</v>
      </c>
      <c r="N105" s="3">
        <v>118</v>
      </c>
      <c r="O105" s="3">
        <f t="shared" si="21"/>
        <v>1929.3000000000002</v>
      </c>
      <c r="P105" s="40">
        <f t="shared" si="16"/>
        <v>1929.3000000000002</v>
      </c>
      <c r="Q105" s="17">
        <f t="shared" si="20"/>
        <v>0</v>
      </c>
      <c r="R105" s="17">
        <f t="shared" si="20"/>
        <v>0</v>
      </c>
      <c r="S105" s="17">
        <f t="shared" si="20"/>
        <v>0</v>
      </c>
      <c r="T105" s="17">
        <f t="shared" si="20"/>
        <v>0</v>
      </c>
      <c r="U105" s="17">
        <f t="shared" si="20"/>
        <v>0</v>
      </c>
      <c r="V105" s="17">
        <f t="shared" si="20"/>
        <v>2469.5039999999999</v>
      </c>
      <c r="W105" s="17">
        <f t="shared" si="20"/>
        <v>0</v>
      </c>
      <c r="X105" s="17">
        <f t="shared" si="20"/>
        <v>0</v>
      </c>
      <c r="Y105" s="17">
        <f t="shared" si="20"/>
        <v>0</v>
      </c>
      <c r="Z105" s="17">
        <f t="shared" si="20"/>
        <v>0</v>
      </c>
      <c r="AA105" s="17">
        <f t="shared" si="20"/>
        <v>0</v>
      </c>
      <c r="AB105" s="17">
        <f t="shared" si="20"/>
        <v>2469.5039999999999</v>
      </c>
      <c r="AC105" s="17">
        <f t="shared" si="20"/>
        <v>0</v>
      </c>
      <c r="AD105" s="17">
        <f t="shared" si="20"/>
        <v>0</v>
      </c>
      <c r="AE105" s="17">
        <f t="shared" si="20"/>
        <v>0</v>
      </c>
      <c r="AF105" s="52">
        <f t="shared" si="17"/>
        <v>6868.308</v>
      </c>
    </row>
    <row r="106" spans="1:32" x14ac:dyDescent="0.3">
      <c r="A106" s="39">
        <f>_xlfn.XLOOKUP(B106,Elementen!C:C,Elementen!A:A)</f>
        <v>22</v>
      </c>
      <c r="B106" s="15" t="s">
        <v>310</v>
      </c>
      <c r="C106" t="s">
        <v>34</v>
      </c>
      <c r="D106" t="s">
        <v>213</v>
      </c>
      <c r="F106" s="49" t="s">
        <v>346</v>
      </c>
      <c r="J106" s="6">
        <v>163.5</v>
      </c>
      <c r="K106" s="11" t="s">
        <v>2</v>
      </c>
      <c r="L106" s="8">
        <v>2041</v>
      </c>
      <c r="M106" s="7">
        <v>18</v>
      </c>
      <c r="N106" s="3">
        <v>58</v>
      </c>
      <c r="O106" s="3">
        <f t="shared" si="21"/>
        <v>9483</v>
      </c>
      <c r="P106" s="40">
        <f t="shared" ref="P106:P137" si="22">IF(P$9&lt;L106,0,IF($M106=0,$O106,IF(P$9=$L106,$O106,IF(P$9=($L106+($M106*TRUNC((P$9-$L106)/$M106))),$O106*(P$7/$N$7),0))))</f>
        <v>0</v>
      </c>
      <c r="Q106" s="17">
        <f t="shared" si="20"/>
        <v>0</v>
      </c>
      <c r="R106" s="17">
        <f t="shared" si="20"/>
        <v>0</v>
      </c>
      <c r="S106" s="17">
        <f t="shared" si="20"/>
        <v>0</v>
      </c>
      <c r="T106" s="17">
        <f t="shared" si="20"/>
        <v>0</v>
      </c>
      <c r="U106" s="17">
        <f t="shared" si="20"/>
        <v>0</v>
      </c>
      <c r="V106" s="17">
        <f t="shared" si="20"/>
        <v>0</v>
      </c>
      <c r="W106" s="17">
        <f t="shared" si="20"/>
        <v>0</v>
      </c>
      <c r="X106" s="17">
        <f t="shared" si="20"/>
        <v>0</v>
      </c>
      <c r="Y106" s="17">
        <f t="shared" si="20"/>
        <v>0</v>
      </c>
      <c r="Z106" s="17">
        <f t="shared" si="20"/>
        <v>0</v>
      </c>
      <c r="AA106" s="17">
        <f t="shared" si="20"/>
        <v>0</v>
      </c>
      <c r="AB106" s="17">
        <f t="shared" si="20"/>
        <v>0</v>
      </c>
      <c r="AC106" s="17">
        <f t="shared" si="20"/>
        <v>0</v>
      </c>
      <c r="AD106" s="17">
        <f t="shared" si="20"/>
        <v>0</v>
      </c>
      <c r="AE106" s="17">
        <f t="shared" si="20"/>
        <v>0</v>
      </c>
      <c r="AF106" s="53">
        <f t="shared" si="17"/>
        <v>0</v>
      </c>
    </row>
    <row r="107" spans="1:32" x14ac:dyDescent="0.3">
      <c r="A107" s="39">
        <f>_xlfn.XLOOKUP(B107,Elementen!C:C,Elementen!A:A)</f>
        <v>22</v>
      </c>
      <c r="B107" s="15" t="s">
        <v>310</v>
      </c>
      <c r="C107" t="s">
        <v>35</v>
      </c>
      <c r="D107" t="s">
        <v>214</v>
      </c>
      <c r="F107" s="49" t="s">
        <v>346</v>
      </c>
      <c r="J107" s="6">
        <v>206</v>
      </c>
      <c r="K107" s="11" t="s">
        <v>2</v>
      </c>
      <c r="L107" s="8">
        <v>2023</v>
      </c>
      <c r="M107" s="7">
        <v>12</v>
      </c>
      <c r="N107" s="3">
        <v>31</v>
      </c>
      <c r="O107" s="3">
        <f t="shared" si="21"/>
        <v>6386</v>
      </c>
      <c r="P107" s="40">
        <f t="shared" si="22"/>
        <v>6386</v>
      </c>
      <c r="Q107" s="17">
        <f t="shared" si="20"/>
        <v>0</v>
      </c>
      <c r="R107" s="17">
        <f t="shared" si="20"/>
        <v>0</v>
      </c>
      <c r="S107" s="17">
        <f t="shared" si="20"/>
        <v>0</v>
      </c>
      <c r="T107" s="17">
        <f t="shared" si="20"/>
        <v>0</v>
      </c>
      <c r="U107" s="17">
        <f t="shared" si="20"/>
        <v>0</v>
      </c>
      <c r="V107" s="17">
        <f t="shared" si="20"/>
        <v>0</v>
      </c>
      <c r="W107" s="17">
        <f t="shared" si="20"/>
        <v>0</v>
      </c>
      <c r="X107" s="17">
        <f t="shared" si="20"/>
        <v>0</v>
      </c>
      <c r="Y107" s="17">
        <f t="shared" si="20"/>
        <v>0</v>
      </c>
      <c r="Z107" s="17">
        <f t="shared" si="20"/>
        <v>0</v>
      </c>
      <c r="AA107" s="17">
        <f t="shared" si="20"/>
        <v>0</v>
      </c>
      <c r="AB107" s="17">
        <f t="shared" si="20"/>
        <v>8174.079999999999</v>
      </c>
      <c r="AC107" s="17">
        <f t="shared" si="20"/>
        <v>0</v>
      </c>
      <c r="AD107" s="17">
        <f t="shared" si="20"/>
        <v>0</v>
      </c>
      <c r="AE107" s="17">
        <f t="shared" si="20"/>
        <v>0</v>
      </c>
      <c r="AF107" s="52">
        <f t="shared" si="17"/>
        <v>14560.079999999998</v>
      </c>
    </row>
    <row r="108" spans="1:32" x14ac:dyDescent="0.3">
      <c r="A108" s="39">
        <f>_xlfn.XLOOKUP(B108,Elementen!C:C,Elementen!A:A)</f>
        <v>22</v>
      </c>
      <c r="B108" s="15" t="s">
        <v>310</v>
      </c>
      <c r="C108" t="s">
        <v>215</v>
      </c>
      <c r="D108" t="s">
        <v>36</v>
      </c>
      <c r="F108" s="49" t="s">
        <v>346</v>
      </c>
      <c r="J108" s="6">
        <v>10</v>
      </c>
      <c r="K108" s="11" t="s">
        <v>2</v>
      </c>
      <c r="L108" s="8">
        <v>2017</v>
      </c>
      <c r="M108" s="7">
        <v>6</v>
      </c>
      <c r="N108" s="3">
        <v>104</v>
      </c>
      <c r="O108" s="3">
        <f t="shared" si="21"/>
        <v>1040</v>
      </c>
      <c r="P108" s="40">
        <f t="shared" si="22"/>
        <v>1040</v>
      </c>
      <c r="Q108" s="17">
        <f t="shared" si="20"/>
        <v>0</v>
      </c>
      <c r="R108" s="17">
        <f t="shared" si="20"/>
        <v>0</v>
      </c>
      <c r="S108" s="17">
        <f t="shared" si="20"/>
        <v>0</v>
      </c>
      <c r="T108" s="17">
        <f t="shared" si="20"/>
        <v>0</v>
      </c>
      <c r="U108" s="17">
        <f t="shared" si="20"/>
        <v>0</v>
      </c>
      <c r="V108" s="17">
        <f t="shared" si="20"/>
        <v>1331.1999999999998</v>
      </c>
      <c r="W108" s="17">
        <f t="shared" si="20"/>
        <v>0</v>
      </c>
      <c r="X108" s="17">
        <f t="shared" si="20"/>
        <v>0</v>
      </c>
      <c r="Y108" s="17">
        <f t="shared" si="20"/>
        <v>0</v>
      </c>
      <c r="Z108" s="17">
        <f t="shared" si="20"/>
        <v>0</v>
      </c>
      <c r="AA108" s="17">
        <f t="shared" si="20"/>
        <v>0</v>
      </c>
      <c r="AB108" s="17">
        <f t="shared" si="20"/>
        <v>1331.1999999999998</v>
      </c>
      <c r="AC108" s="17">
        <f t="shared" si="20"/>
        <v>0</v>
      </c>
      <c r="AD108" s="17">
        <f t="shared" si="20"/>
        <v>0</v>
      </c>
      <c r="AE108" s="17">
        <f t="shared" si="20"/>
        <v>0</v>
      </c>
      <c r="AF108" s="53">
        <f t="shared" si="17"/>
        <v>3702.3999999999996</v>
      </c>
    </row>
    <row r="109" spans="1:32" x14ac:dyDescent="0.3">
      <c r="A109" s="39">
        <f>_xlfn.XLOOKUP(B109,Elementen!C:C,Elementen!A:A)</f>
        <v>23</v>
      </c>
      <c r="B109" s="15" t="s">
        <v>311</v>
      </c>
      <c r="C109" t="s">
        <v>37</v>
      </c>
      <c r="D109" t="s">
        <v>216</v>
      </c>
      <c r="F109" s="49" t="s">
        <v>346</v>
      </c>
      <c r="J109" s="6">
        <v>92</v>
      </c>
      <c r="K109" s="11" t="s">
        <v>2</v>
      </c>
      <c r="L109" s="8">
        <v>2035</v>
      </c>
      <c r="M109" s="7">
        <v>48</v>
      </c>
      <c r="N109" s="3">
        <v>76</v>
      </c>
      <c r="O109" s="3">
        <f t="shared" si="21"/>
        <v>6992</v>
      </c>
      <c r="P109" s="40">
        <f t="shared" si="22"/>
        <v>0</v>
      </c>
      <c r="Q109" s="17">
        <f t="shared" si="20"/>
        <v>0</v>
      </c>
      <c r="R109" s="17">
        <f t="shared" si="20"/>
        <v>0</v>
      </c>
      <c r="S109" s="17">
        <f t="shared" si="20"/>
        <v>0</v>
      </c>
      <c r="T109" s="17">
        <f t="shared" si="20"/>
        <v>0</v>
      </c>
      <c r="U109" s="17">
        <f t="shared" si="20"/>
        <v>0</v>
      </c>
      <c r="V109" s="17">
        <f t="shared" si="20"/>
        <v>0</v>
      </c>
      <c r="W109" s="17">
        <f t="shared" si="20"/>
        <v>0</v>
      </c>
      <c r="X109" s="17">
        <f t="shared" si="20"/>
        <v>0</v>
      </c>
      <c r="Y109" s="17">
        <f t="shared" si="20"/>
        <v>0</v>
      </c>
      <c r="Z109" s="17">
        <f t="shared" si="20"/>
        <v>0</v>
      </c>
      <c r="AA109" s="17">
        <f t="shared" si="20"/>
        <v>0</v>
      </c>
      <c r="AB109" s="17">
        <f t="shared" si="20"/>
        <v>8949.7599999999984</v>
      </c>
      <c r="AC109" s="17">
        <f t="shared" si="20"/>
        <v>0</v>
      </c>
      <c r="AD109" s="17">
        <f t="shared" si="20"/>
        <v>0</v>
      </c>
      <c r="AE109" s="17">
        <f t="shared" si="20"/>
        <v>0</v>
      </c>
      <c r="AF109" s="52">
        <f t="shared" si="17"/>
        <v>8949.7599999999984</v>
      </c>
    </row>
    <row r="110" spans="1:32" x14ac:dyDescent="0.3">
      <c r="A110" s="39">
        <f>_xlfn.XLOOKUP(B110,Elementen!C:C,Elementen!A:A)</f>
        <v>23</v>
      </c>
      <c r="B110" s="15" t="s">
        <v>311</v>
      </c>
      <c r="C110" t="s">
        <v>38</v>
      </c>
      <c r="D110" t="s">
        <v>217</v>
      </c>
      <c r="F110" s="49" t="s">
        <v>346</v>
      </c>
      <c r="J110" s="6">
        <v>46</v>
      </c>
      <c r="K110" s="11" t="s">
        <v>2</v>
      </c>
      <c r="L110" s="8">
        <v>2011</v>
      </c>
      <c r="M110" s="7">
        <v>4</v>
      </c>
      <c r="N110" s="3">
        <v>2</v>
      </c>
      <c r="O110" s="3">
        <f t="shared" si="21"/>
        <v>92</v>
      </c>
      <c r="P110" s="40">
        <f t="shared" si="22"/>
        <v>92</v>
      </c>
      <c r="Q110" s="17">
        <f t="shared" ref="Q110:AE119" si="23">IF(Q$9&lt;$L110,0,IF($M110=0,0,IF(Q$9=($L110+($M110*TRUNC((Q$9-$L110)/$M110))),$O110*(1+(Q$7-$N$7)),0)))</f>
        <v>0</v>
      </c>
      <c r="R110" s="17">
        <f t="shared" si="23"/>
        <v>0</v>
      </c>
      <c r="S110" s="17">
        <f t="shared" si="23"/>
        <v>0</v>
      </c>
      <c r="T110" s="17">
        <f t="shared" si="23"/>
        <v>117.75999999999998</v>
      </c>
      <c r="U110" s="17">
        <f t="shared" si="23"/>
        <v>0</v>
      </c>
      <c r="V110" s="17">
        <f t="shared" si="23"/>
        <v>0</v>
      </c>
      <c r="W110" s="17">
        <f t="shared" si="23"/>
        <v>0</v>
      </c>
      <c r="X110" s="17">
        <f t="shared" si="23"/>
        <v>117.75999999999998</v>
      </c>
      <c r="Y110" s="17">
        <f t="shared" si="23"/>
        <v>0</v>
      </c>
      <c r="Z110" s="17">
        <f t="shared" si="23"/>
        <v>0</v>
      </c>
      <c r="AA110" s="17">
        <f t="shared" si="23"/>
        <v>0</v>
      </c>
      <c r="AB110" s="17">
        <f t="shared" si="23"/>
        <v>117.75999999999998</v>
      </c>
      <c r="AC110" s="17">
        <f t="shared" si="23"/>
        <v>0</v>
      </c>
      <c r="AD110" s="17">
        <f t="shared" si="23"/>
        <v>0</v>
      </c>
      <c r="AE110" s="17">
        <f t="shared" si="23"/>
        <v>0</v>
      </c>
      <c r="AF110" s="53">
        <f t="shared" si="17"/>
        <v>445.28</v>
      </c>
    </row>
    <row r="111" spans="1:32" x14ac:dyDescent="0.3">
      <c r="A111" s="39">
        <f>_xlfn.XLOOKUP(B111,Elementen!C:C,Elementen!A:A)</f>
        <v>24</v>
      </c>
      <c r="B111" s="15" t="s">
        <v>312</v>
      </c>
      <c r="C111" t="s">
        <v>39</v>
      </c>
      <c r="D111" t="s">
        <v>40</v>
      </c>
      <c r="F111" s="49" t="s">
        <v>346</v>
      </c>
      <c r="J111" s="6">
        <v>1</v>
      </c>
      <c r="K111" s="11" t="s">
        <v>12</v>
      </c>
      <c r="L111" s="8">
        <v>2035</v>
      </c>
      <c r="M111" s="7">
        <v>48</v>
      </c>
      <c r="N111" s="3">
        <v>444</v>
      </c>
      <c r="O111" s="3">
        <f t="shared" si="21"/>
        <v>444</v>
      </c>
      <c r="P111" s="40">
        <f t="shared" si="22"/>
        <v>0</v>
      </c>
      <c r="Q111" s="17">
        <f t="shared" si="23"/>
        <v>0</v>
      </c>
      <c r="R111" s="17">
        <f t="shared" si="23"/>
        <v>0</v>
      </c>
      <c r="S111" s="17">
        <f t="shared" si="23"/>
        <v>0</v>
      </c>
      <c r="T111" s="17">
        <f t="shared" si="23"/>
        <v>0</v>
      </c>
      <c r="U111" s="17">
        <f t="shared" si="23"/>
        <v>0</v>
      </c>
      <c r="V111" s="17">
        <f t="shared" si="23"/>
        <v>0</v>
      </c>
      <c r="W111" s="17">
        <f t="shared" si="23"/>
        <v>0</v>
      </c>
      <c r="X111" s="17">
        <f t="shared" si="23"/>
        <v>0</v>
      </c>
      <c r="Y111" s="17">
        <f t="shared" si="23"/>
        <v>0</v>
      </c>
      <c r="Z111" s="17">
        <f t="shared" si="23"/>
        <v>0</v>
      </c>
      <c r="AA111" s="17">
        <f t="shared" si="23"/>
        <v>0</v>
      </c>
      <c r="AB111" s="17">
        <f t="shared" si="23"/>
        <v>568.31999999999994</v>
      </c>
      <c r="AC111" s="17">
        <f t="shared" si="23"/>
        <v>0</v>
      </c>
      <c r="AD111" s="17">
        <f t="shared" si="23"/>
        <v>0</v>
      </c>
      <c r="AE111" s="17">
        <f t="shared" si="23"/>
        <v>0</v>
      </c>
      <c r="AF111" s="52">
        <f t="shared" si="17"/>
        <v>568.31999999999994</v>
      </c>
    </row>
    <row r="112" spans="1:32" x14ac:dyDescent="0.3">
      <c r="A112" s="39">
        <f>_xlfn.XLOOKUP(B112,Elementen!C:C,Elementen!A:A)</f>
        <v>24</v>
      </c>
      <c r="B112" s="15" t="s">
        <v>312</v>
      </c>
      <c r="C112" t="s">
        <v>39</v>
      </c>
      <c r="D112" t="s">
        <v>218</v>
      </c>
      <c r="F112" s="49" t="s">
        <v>346</v>
      </c>
      <c r="J112" s="6">
        <v>1</v>
      </c>
      <c r="K112" s="11" t="s">
        <v>12</v>
      </c>
      <c r="L112" s="8">
        <v>2011</v>
      </c>
      <c r="M112" s="7">
        <v>24</v>
      </c>
      <c r="N112" s="3">
        <v>166</v>
      </c>
      <c r="O112" s="3">
        <f t="shared" si="21"/>
        <v>166</v>
      </c>
      <c r="P112" s="40">
        <f t="shared" si="22"/>
        <v>0</v>
      </c>
      <c r="Q112" s="17">
        <f t="shared" si="23"/>
        <v>0</v>
      </c>
      <c r="R112" s="17">
        <f t="shared" si="23"/>
        <v>0</v>
      </c>
      <c r="S112" s="17">
        <f t="shared" si="23"/>
        <v>0</v>
      </c>
      <c r="T112" s="17">
        <f t="shared" si="23"/>
        <v>0</v>
      </c>
      <c r="U112" s="17">
        <f t="shared" si="23"/>
        <v>0</v>
      </c>
      <c r="V112" s="17">
        <f t="shared" si="23"/>
        <v>0</v>
      </c>
      <c r="W112" s="17">
        <f t="shared" si="23"/>
        <v>0</v>
      </c>
      <c r="X112" s="17">
        <f t="shared" si="23"/>
        <v>0</v>
      </c>
      <c r="Y112" s="17">
        <f t="shared" si="23"/>
        <v>0</v>
      </c>
      <c r="Z112" s="17">
        <f t="shared" si="23"/>
        <v>0</v>
      </c>
      <c r="AA112" s="17">
        <f t="shared" si="23"/>
        <v>0</v>
      </c>
      <c r="AB112" s="17">
        <f t="shared" si="23"/>
        <v>212.47999999999996</v>
      </c>
      <c r="AC112" s="17">
        <f t="shared" si="23"/>
        <v>0</v>
      </c>
      <c r="AD112" s="17">
        <f t="shared" si="23"/>
        <v>0</v>
      </c>
      <c r="AE112" s="17">
        <f t="shared" si="23"/>
        <v>0</v>
      </c>
      <c r="AF112" s="53">
        <f t="shared" si="17"/>
        <v>212.47999999999996</v>
      </c>
    </row>
    <row r="113" spans="1:32" x14ac:dyDescent="0.3">
      <c r="A113" s="39">
        <f>_xlfn.XLOOKUP(B113,Elementen!C:C,Elementen!A:A)</f>
        <v>24</v>
      </c>
      <c r="B113" s="15" t="s">
        <v>312</v>
      </c>
      <c r="C113" t="s">
        <v>39</v>
      </c>
      <c r="D113" t="s">
        <v>41</v>
      </c>
      <c r="F113" s="49" t="s">
        <v>346</v>
      </c>
      <c r="J113" s="6">
        <v>1</v>
      </c>
      <c r="K113" s="11" t="s">
        <v>12</v>
      </c>
      <c r="L113" s="8">
        <v>2017</v>
      </c>
      <c r="M113" s="7">
        <v>6</v>
      </c>
      <c r="N113" s="3">
        <v>17</v>
      </c>
      <c r="O113" s="3">
        <f t="shared" si="21"/>
        <v>17</v>
      </c>
      <c r="P113" s="40">
        <f t="shared" si="22"/>
        <v>17</v>
      </c>
      <c r="Q113" s="17">
        <f t="shared" si="23"/>
        <v>0</v>
      </c>
      <c r="R113" s="17">
        <f t="shared" si="23"/>
        <v>0</v>
      </c>
      <c r="S113" s="17">
        <f t="shared" si="23"/>
        <v>0</v>
      </c>
      <c r="T113" s="17">
        <f t="shared" si="23"/>
        <v>0</v>
      </c>
      <c r="U113" s="17">
        <f t="shared" si="23"/>
        <v>0</v>
      </c>
      <c r="V113" s="17">
        <f t="shared" si="23"/>
        <v>21.759999999999998</v>
      </c>
      <c r="W113" s="17">
        <f t="shared" si="23"/>
        <v>0</v>
      </c>
      <c r="X113" s="17">
        <f t="shared" si="23"/>
        <v>0</v>
      </c>
      <c r="Y113" s="17">
        <f t="shared" si="23"/>
        <v>0</v>
      </c>
      <c r="Z113" s="17">
        <f t="shared" si="23"/>
        <v>0</v>
      </c>
      <c r="AA113" s="17">
        <f t="shared" si="23"/>
        <v>0</v>
      </c>
      <c r="AB113" s="17">
        <f t="shared" si="23"/>
        <v>21.759999999999998</v>
      </c>
      <c r="AC113" s="17">
        <f t="shared" si="23"/>
        <v>0</v>
      </c>
      <c r="AD113" s="17">
        <f t="shared" si="23"/>
        <v>0</v>
      </c>
      <c r="AE113" s="17">
        <f t="shared" si="23"/>
        <v>0</v>
      </c>
      <c r="AF113" s="52">
        <f t="shared" si="17"/>
        <v>60.519999999999996</v>
      </c>
    </row>
    <row r="114" spans="1:32" x14ac:dyDescent="0.3">
      <c r="A114" s="39">
        <f>_xlfn.XLOOKUP(B114,Elementen!C:C,Elementen!A:A)</f>
        <v>24</v>
      </c>
      <c r="B114" s="15" t="s">
        <v>312</v>
      </c>
      <c r="C114" t="s">
        <v>42</v>
      </c>
      <c r="D114" t="s">
        <v>219</v>
      </c>
      <c r="F114" s="49" t="s">
        <v>346</v>
      </c>
      <c r="J114" s="6">
        <v>15</v>
      </c>
      <c r="K114" s="11" t="s">
        <v>12</v>
      </c>
      <c r="L114" s="8">
        <v>2035</v>
      </c>
      <c r="M114" s="7">
        <v>48</v>
      </c>
      <c r="N114" s="3">
        <v>361</v>
      </c>
      <c r="O114" s="3">
        <f t="shared" si="21"/>
        <v>5415</v>
      </c>
      <c r="P114" s="40">
        <f t="shared" si="22"/>
        <v>0</v>
      </c>
      <c r="Q114" s="17">
        <f t="shared" si="23"/>
        <v>0</v>
      </c>
      <c r="R114" s="17">
        <f t="shared" si="23"/>
        <v>0</v>
      </c>
      <c r="S114" s="17">
        <f t="shared" si="23"/>
        <v>0</v>
      </c>
      <c r="T114" s="17">
        <f t="shared" si="23"/>
        <v>0</v>
      </c>
      <c r="U114" s="17">
        <f t="shared" si="23"/>
        <v>0</v>
      </c>
      <c r="V114" s="17">
        <f t="shared" si="23"/>
        <v>0</v>
      </c>
      <c r="W114" s="17">
        <f t="shared" si="23"/>
        <v>0</v>
      </c>
      <c r="X114" s="17">
        <f t="shared" si="23"/>
        <v>0</v>
      </c>
      <c r="Y114" s="17">
        <f t="shared" si="23"/>
        <v>0</v>
      </c>
      <c r="Z114" s="17">
        <f t="shared" si="23"/>
        <v>0</v>
      </c>
      <c r="AA114" s="17">
        <f t="shared" si="23"/>
        <v>0</v>
      </c>
      <c r="AB114" s="17">
        <f t="shared" si="23"/>
        <v>6931.1999999999989</v>
      </c>
      <c r="AC114" s="17">
        <f t="shared" si="23"/>
        <v>0</v>
      </c>
      <c r="AD114" s="17">
        <f t="shared" si="23"/>
        <v>0</v>
      </c>
      <c r="AE114" s="17">
        <f t="shared" si="23"/>
        <v>0</v>
      </c>
      <c r="AF114" s="53">
        <f t="shared" si="17"/>
        <v>6931.1999999999989</v>
      </c>
    </row>
    <row r="115" spans="1:32" x14ac:dyDescent="0.3">
      <c r="A115" s="39">
        <f>_xlfn.XLOOKUP(B115,Elementen!C:C,Elementen!A:A)</f>
        <v>24</v>
      </c>
      <c r="B115" s="15" t="s">
        <v>312</v>
      </c>
      <c r="C115" t="s">
        <v>42</v>
      </c>
      <c r="D115" t="s">
        <v>43</v>
      </c>
      <c r="F115" s="49" t="s">
        <v>346</v>
      </c>
      <c r="J115" s="6">
        <v>15</v>
      </c>
      <c r="K115" s="11" t="s">
        <v>12</v>
      </c>
      <c r="L115" s="8">
        <v>2011</v>
      </c>
      <c r="M115" s="7">
        <v>24</v>
      </c>
      <c r="N115" s="3">
        <v>166</v>
      </c>
      <c r="O115" s="3">
        <f t="shared" si="21"/>
        <v>2490</v>
      </c>
      <c r="P115" s="40">
        <f t="shared" si="22"/>
        <v>0</v>
      </c>
      <c r="Q115" s="17">
        <f t="shared" si="23"/>
        <v>0</v>
      </c>
      <c r="R115" s="17">
        <f t="shared" si="23"/>
        <v>0</v>
      </c>
      <c r="S115" s="17">
        <f t="shared" si="23"/>
        <v>0</v>
      </c>
      <c r="T115" s="17">
        <f t="shared" si="23"/>
        <v>0</v>
      </c>
      <c r="U115" s="17">
        <f t="shared" si="23"/>
        <v>0</v>
      </c>
      <c r="V115" s="17">
        <f t="shared" si="23"/>
        <v>0</v>
      </c>
      <c r="W115" s="17">
        <f t="shared" si="23"/>
        <v>0</v>
      </c>
      <c r="X115" s="17">
        <f t="shared" si="23"/>
        <v>0</v>
      </c>
      <c r="Y115" s="17">
        <f t="shared" si="23"/>
        <v>0</v>
      </c>
      <c r="Z115" s="17">
        <f t="shared" si="23"/>
        <v>0</v>
      </c>
      <c r="AA115" s="17">
        <f t="shared" si="23"/>
        <v>0</v>
      </c>
      <c r="AB115" s="17">
        <f t="shared" si="23"/>
        <v>3187.1999999999994</v>
      </c>
      <c r="AC115" s="17">
        <f t="shared" si="23"/>
        <v>0</v>
      </c>
      <c r="AD115" s="17">
        <f t="shared" si="23"/>
        <v>0</v>
      </c>
      <c r="AE115" s="17">
        <f t="shared" si="23"/>
        <v>0</v>
      </c>
      <c r="AF115" s="52">
        <f t="shared" si="17"/>
        <v>3187.1999999999994</v>
      </c>
    </row>
    <row r="116" spans="1:32" x14ac:dyDescent="0.3">
      <c r="A116" s="39">
        <f>_xlfn.XLOOKUP(B116,Elementen!C:C,Elementen!A:A)</f>
        <v>24</v>
      </c>
      <c r="B116" s="15" t="s">
        <v>312</v>
      </c>
      <c r="C116" t="s">
        <v>44</v>
      </c>
      <c r="D116" t="s">
        <v>220</v>
      </c>
      <c r="F116" s="49" t="s">
        <v>346</v>
      </c>
      <c r="J116" s="6">
        <v>15</v>
      </c>
      <c r="K116" s="11" t="s">
        <v>12</v>
      </c>
      <c r="L116" s="8">
        <v>2017</v>
      </c>
      <c r="M116" s="7">
        <v>6</v>
      </c>
      <c r="N116" s="3">
        <v>17</v>
      </c>
      <c r="O116" s="3">
        <f t="shared" si="21"/>
        <v>255</v>
      </c>
      <c r="P116" s="40">
        <f t="shared" si="22"/>
        <v>255</v>
      </c>
      <c r="Q116" s="17">
        <f t="shared" si="23"/>
        <v>0</v>
      </c>
      <c r="R116" s="17">
        <f t="shared" si="23"/>
        <v>0</v>
      </c>
      <c r="S116" s="17">
        <f t="shared" si="23"/>
        <v>0</v>
      </c>
      <c r="T116" s="17">
        <f t="shared" si="23"/>
        <v>0</v>
      </c>
      <c r="U116" s="17">
        <f t="shared" si="23"/>
        <v>0</v>
      </c>
      <c r="V116" s="17">
        <f t="shared" si="23"/>
        <v>326.39999999999998</v>
      </c>
      <c r="W116" s="17">
        <f t="shared" si="23"/>
        <v>0</v>
      </c>
      <c r="X116" s="17">
        <f t="shared" si="23"/>
        <v>0</v>
      </c>
      <c r="Y116" s="17">
        <f t="shared" si="23"/>
        <v>0</v>
      </c>
      <c r="Z116" s="17">
        <f t="shared" si="23"/>
        <v>0</v>
      </c>
      <c r="AA116" s="17">
        <f t="shared" si="23"/>
        <v>0</v>
      </c>
      <c r="AB116" s="17">
        <f t="shared" si="23"/>
        <v>326.39999999999998</v>
      </c>
      <c r="AC116" s="17">
        <f t="shared" si="23"/>
        <v>0</v>
      </c>
      <c r="AD116" s="17">
        <f t="shared" si="23"/>
        <v>0</v>
      </c>
      <c r="AE116" s="17">
        <f t="shared" si="23"/>
        <v>0</v>
      </c>
      <c r="AF116" s="53">
        <f t="shared" si="17"/>
        <v>907.8</v>
      </c>
    </row>
    <row r="117" spans="1:32" x14ac:dyDescent="0.3">
      <c r="A117" s="39">
        <f>_xlfn.XLOOKUP(B117,Elementen!C:C,Elementen!A:A)</f>
        <v>24</v>
      </c>
      <c r="B117" s="15" t="s">
        <v>312</v>
      </c>
      <c r="C117" t="s">
        <v>45</v>
      </c>
      <c r="D117" t="s">
        <v>221</v>
      </c>
      <c r="F117" s="49" t="s">
        <v>346</v>
      </c>
      <c r="J117" s="6">
        <v>4</v>
      </c>
      <c r="K117" s="11" t="s">
        <v>12</v>
      </c>
      <c r="L117" s="8">
        <v>2023</v>
      </c>
      <c r="M117" s="7">
        <v>18</v>
      </c>
      <c r="N117" s="3">
        <v>166</v>
      </c>
      <c r="O117" s="3">
        <f t="shared" si="21"/>
        <v>664</v>
      </c>
      <c r="P117" s="40">
        <f t="shared" si="22"/>
        <v>664</v>
      </c>
      <c r="Q117" s="17">
        <f t="shared" si="23"/>
        <v>0</v>
      </c>
      <c r="R117" s="17">
        <f t="shared" si="23"/>
        <v>0</v>
      </c>
      <c r="S117" s="17">
        <f t="shared" si="23"/>
        <v>0</v>
      </c>
      <c r="T117" s="17">
        <f t="shared" si="23"/>
        <v>0</v>
      </c>
      <c r="U117" s="17">
        <f t="shared" si="23"/>
        <v>0</v>
      </c>
      <c r="V117" s="17">
        <f t="shared" si="23"/>
        <v>0</v>
      </c>
      <c r="W117" s="17">
        <f t="shared" si="23"/>
        <v>0</v>
      </c>
      <c r="X117" s="17">
        <f t="shared" si="23"/>
        <v>0</v>
      </c>
      <c r="Y117" s="17">
        <f t="shared" si="23"/>
        <v>0</v>
      </c>
      <c r="Z117" s="17">
        <f t="shared" si="23"/>
        <v>0</v>
      </c>
      <c r="AA117" s="17">
        <f t="shared" si="23"/>
        <v>0</v>
      </c>
      <c r="AB117" s="17">
        <f t="shared" si="23"/>
        <v>0</v>
      </c>
      <c r="AC117" s="17">
        <f t="shared" si="23"/>
        <v>0</v>
      </c>
      <c r="AD117" s="17">
        <f t="shared" si="23"/>
        <v>0</v>
      </c>
      <c r="AE117" s="17">
        <f t="shared" si="23"/>
        <v>0</v>
      </c>
      <c r="AF117" s="52">
        <f t="shared" si="17"/>
        <v>664</v>
      </c>
    </row>
    <row r="118" spans="1:32" x14ac:dyDescent="0.3">
      <c r="A118" s="39">
        <f>_xlfn.XLOOKUP(B118,Elementen!C:C,Elementen!A:A)</f>
        <v>24</v>
      </c>
      <c r="B118" s="15" t="s">
        <v>312</v>
      </c>
      <c r="C118" t="s">
        <v>45</v>
      </c>
      <c r="D118" t="s">
        <v>46</v>
      </c>
      <c r="F118" s="49" t="s">
        <v>346</v>
      </c>
      <c r="J118" s="6">
        <v>4</v>
      </c>
      <c r="K118" s="11" t="s">
        <v>12</v>
      </c>
      <c r="L118" s="8">
        <v>2011</v>
      </c>
      <c r="M118" s="7">
        <v>3</v>
      </c>
      <c r="N118" s="3">
        <v>17</v>
      </c>
      <c r="O118" s="3">
        <f t="shared" si="21"/>
        <v>68</v>
      </c>
      <c r="P118" s="40">
        <f t="shared" si="22"/>
        <v>68</v>
      </c>
      <c r="Q118" s="17">
        <f t="shared" si="23"/>
        <v>0</v>
      </c>
      <c r="R118" s="17">
        <f t="shared" si="23"/>
        <v>0</v>
      </c>
      <c r="S118" s="17">
        <f t="shared" si="23"/>
        <v>83.64</v>
      </c>
      <c r="T118" s="17">
        <f t="shared" si="23"/>
        <v>0</v>
      </c>
      <c r="U118" s="17">
        <f t="shared" si="23"/>
        <v>0</v>
      </c>
      <c r="V118" s="17">
        <f t="shared" si="23"/>
        <v>87.039999999999992</v>
      </c>
      <c r="W118" s="17">
        <f t="shared" si="23"/>
        <v>0</v>
      </c>
      <c r="X118" s="17">
        <f t="shared" si="23"/>
        <v>0</v>
      </c>
      <c r="Y118" s="17">
        <f t="shared" si="23"/>
        <v>87.039999999999992</v>
      </c>
      <c r="Z118" s="17">
        <f t="shared" si="23"/>
        <v>0</v>
      </c>
      <c r="AA118" s="17">
        <f t="shared" si="23"/>
        <v>0</v>
      </c>
      <c r="AB118" s="17">
        <f t="shared" si="23"/>
        <v>87.039999999999992</v>
      </c>
      <c r="AC118" s="17">
        <f t="shared" si="23"/>
        <v>0</v>
      </c>
      <c r="AD118" s="17">
        <f t="shared" si="23"/>
        <v>0</v>
      </c>
      <c r="AE118" s="17">
        <f t="shared" si="23"/>
        <v>87.039999999999992</v>
      </c>
      <c r="AF118" s="53">
        <f t="shared" si="17"/>
        <v>499.79999999999995</v>
      </c>
    </row>
    <row r="119" spans="1:32" x14ac:dyDescent="0.3">
      <c r="A119" s="39">
        <f>_xlfn.XLOOKUP(B119,Elementen!C:C,Elementen!A:A)</f>
        <v>26</v>
      </c>
      <c r="B119" s="15" t="s">
        <v>314</v>
      </c>
      <c r="C119" t="s">
        <v>47</v>
      </c>
      <c r="D119" t="s">
        <v>214</v>
      </c>
      <c r="F119" s="49" t="s">
        <v>346</v>
      </c>
      <c r="J119" s="6">
        <v>24</v>
      </c>
      <c r="K119" s="11" t="s">
        <v>2</v>
      </c>
      <c r="L119" s="8">
        <v>2023</v>
      </c>
      <c r="M119" s="7">
        <v>12</v>
      </c>
      <c r="N119" s="3">
        <v>31</v>
      </c>
      <c r="O119" s="3">
        <f t="shared" si="21"/>
        <v>744</v>
      </c>
      <c r="P119" s="40">
        <f t="shared" si="22"/>
        <v>744</v>
      </c>
      <c r="Q119" s="17">
        <f t="shared" si="23"/>
        <v>0</v>
      </c>
      <c r="R119" s="17">
        <f t="shared" si="23"/>
        <v>0</v>
      </c>
      <c r="S119" s="17">
        <f t="shared" si="23"/>
        <v>0</v>
      </c>
      <c r="T119" s="17">
        <f t="shared" si="23"/>
        <v>0</v>
      </c>
      <c r="U119" s="17">
        <f t="shared" si="23"/>
        <v>0</v>
      </c>
      <c r="V119" s="17">
        <f t="shared" si="23"/>
        <v>0</v>
      </c>
      <c r="W119" s="17">
        <f t="shared" si="23"/>
        <v>0</v>
      </c>
      <c r="X119" s="17">
        <f t="shared" si="23"/>
        <v>0</v>
      </c>
      <c r="Y119" s="17">
        <f t="shared" si="23"/>
        <v>0</v>
      </c>
      <c r="Z119" s="17">
        <f t="shared" si="23"/>
        <v>0</v>
      </c>
      <c r="AA119" s="17">
        <f t="shared" si="23"/>
        <v>0</v>
      </c>
      <c r="AB119" s="17">
        <f t="shared" si="23"/>
        <v>952.31999999999982</v>
      </c>
      <c r="AC119" s="17">
        <f t="shared" si="23"/>
        <v>0</v>
      </c>
      <c r="AD119" s="17">
        <f t="shared" si="23"/>
        <v>0</v>
      </c>
      <c r="AE119" s="17">
        <f t="shared" si="23"/>
        <v>0</v>
      </c>
      <c r="AF119" s="52">
        <f t="shared" si="17"/>
        <v>1696.3199999999997</v>
      </c>
    </row>
    <row r="120" spans="1:32" x14ac:dyDescent="0.3">
      <c r="A120" s="39">
        <f>_xlfn.XLOOKUP(B120,Elementen!C:C,Elementen!A:A)</f>
        <v>26</v>
      </c>
      <c r="B120" s="15" t="s">
        <v>314</v>
      </c>
      <c r="C120" t="s">
        <v>48</v>
      </c>
      <c r="D120" t="s">
        <v>222</v>
      </c>
      <c r="F120" s="49" t="s">
        <v>346</v>
      </c>
      <c r="J120" s="6">
        <v>1</v>
      </c>
      <c r="K120" s="11" t="s">
        <v>12</v>
      </c>
      <c r="L120" s="8">
        <v>2035</v>
      </c>
      <c r="M120" s="7">
        <v>48</v>
      </c>
      <c r="N120" s="3">
        <v>638</v>
      </c>
      <c r="O120" s="3">
        <f t="shared" si="21"/>
        <v>638</v>
      </c>
      <c r="P120" s="40">
        <f t="shared" si="22"/>
        <v>0</v>
      </c>
      <c r="Q120" s="17">
        <f t="shared" ref="Q120:AE129" si="24">IF(Q$9&lt;$L120,0,IF($M120=0,0,IF(Q$9=($L120+($M120*TRUNC((Q$9-$L120)/$M120))),$O120*(1+(Q$7-$N$7)),0)))</f>
        <v>0</v>
      </c>
      <c r="R120" s="17">
        <f t="shared" si="24"/>
        <v>0</v>
      </c>
      <c r="S120" s="17">
        <f t="shared" si="24"/>
        <v>0</v>
      </c>
      <c r="T120" s="17">
        <f t="shared" si="24"/>
        <v>0</v>
      </c>
      <c r="U120" s="17">
        <f t="shared" si="24"/>
        <v>0</v>
      </c>
      <c r="V120" s="17">
        <f t="shared" si="24"/>
        <v>0</v>
      </c>
      <c r="W120" s="17">
        <f t="shared" si="24"/>
        <v>0</v>
      </c>
      <c r="X120" s="17">
        <f t="shared" si="24"/>
        <v>0</v>
      </c>
      <c r="Y120" s="17">
        <f t="shared" si="24"/>
        <v>0</v>
      </c>
      <c r="Z120" s="17">
        <f t="shared" si="24"/>
        <v>0</v>
      </c>
      <c r="AA120" s="17">
        <f t="shared" si="24"/>
        <v>0</v>
      </c>
      <c r="AB120" s="17">
        <f t="shared" si="24"/>
        <v>816.63999999999987</v>
      </c>
      <c r="AC120" s="17">
        <f t="shared" si="24"/>
        <v>0</v>
      </c>
      <c r="AD120" s="17">
        <f t="shared" si="24"/>
        <v>0</v>
      </c>
      <c r="AE120" s="17">
        <f t="shared" si="24"/>
        <v>0</v>
      </c>
      <c r="AF120" s="53">
        <f t="shared" si="17"/>
        <v>816.63999999999987</v>
      </c>
    </row>
    <row r="121" spans="1:32" x14ac:dyDescent="0.3">
      <c r="A121" s="39">
        <f>_xlfn.XLOOKUP(B121,Elementen!C:C,Elementen!A:A)</f>
        <v>26</v>
      </c>
      <c r="B121" s="15" t="s">
        <v>314</v>
      </c>
      <c r="C121" t="s">
        <v>49</v>
      </c>
      <c r="D121" t="s">
        <v>223</v>
      </c>
      <c r="F121" s="49" t="s">
        <v>346</v>
      </c>
      <c r="J121" s="6">
        <v>1</v>
      </c>
      <c r="K121" s="11" t="s">
        <v>2</v>
      </c>
      <c r="L121" s="8">
        <v>2011</v>
      </c>
      <c r="M121" s="7">
        <v>2</v>
      </c>
      <c r="N121" s="3">
        <v>201</v>
      </c>
      <c r="O121" s="3">
        <f t="shared" si="21"/>
        <v>201</v>
      </c>
      <c r="P121" s="40">
        <f t="shared" si="22"/>
        <v>201</v>
      </c>
      <c r="Q121" s="17">
        <f t="shared" si="24"/>
        <v>0</v>
      </c>
      <c r="R121" s="17">
        <f t="shared" si="24"/>
        <v>237.17999999999995</v>
      </c>
      <c r="S121" s="17">
        <f t="shared" si="24"/>
        <v>0</v>
      </c>
      <c r="T121" s="17">
        <f t="shared" si="24"/>
        <v>257.27999999999997</v>
      </c>
      <c r="U121" s="17">
        <f t="shared" si="24"/>
        <v>0</v>
      </c>
      <c r="V121" s="17">
        <f t="shared" si="24"/>
        <v>257.27999999999997</v>
      </c>
      <c r="W121" s="17">
        <f t="shared" si="24"/>
        <v>0</v>
      </c>
      <c r="X121" s="17">
        <f t="shared" si="24"/>
        <v>257.27999999999997</v>
      </c>
      <c r="Y121" s="17">
        <f t="shared" si="24"/>
        <v>0</v>
      </c>
      <c r="Z121" s="17">
        <f t="shared" si="24"/>
        <v>257.27999999999997</v>
      </c>
      <c r="AA121" s="17">
        <f t="shared" si="24"/>
        <v>0</v>
      </c>
      <c r="AB121" s="17">
        <f t="shared" si="24"/>
        <v>257.27999999999997</v>
      </c>
      <c r="AC121" s="17">
        <f t="shared" si="24"/>
        <v>0</v>
      </c>
      <c r="AD121" s="17">
        <f t="shared" si="24"/>
        <v>257.27999999999997</v>
      </c>
      <c r="AE121" s="17">
        <f t="shared" si="24"/>
        <v>0</v>
      </c>
      <c r="AF121" s="52">
        <f t="shared" si="17"/>
        <v>1981.86</v>
      </c>
    </row>
    <row r="122" spans="1:32" x14ac:dyDescent="0.3">
      <c r="A122" s="39">
        <f>_xlfn.XLOOKUP(B122,Elementen!C:C,Elementen!A:A)</f>
        <v>26</v>
      </c>
      <c r="B122" s="15" t="s">
        <v>314</v>
      </c>
      <c r="C122" t="s">
        <v>49</v>
      </c>
      <c r="D122" t="s">
        <v>50</v>
      </c>
      <c r="F122" s="49" t="s">
        <v>346</v>
      </c>
      <c r="J122" s="6">
        <v>1</v>
      </c>
      <c r="K122" s="11" t="s">
        <v>12</v>
      </c>
      <c r="L122" s="8">
        <v>2011</v>
      </c>
      <c r="M122" s="7">
        <v>24</v>
      </c>
      <c r="N122" s="3">
        <v>155</v>
      </c>
      <c r="O122" s="3">
        <f t="shared" si="21"/>
        <v>155</v>
      </c>
      <c r="P122" s="40">
        <f t="shared" si="22"/>
        <v>0</v>
      </c>
      <c r="Q122" s="17">
        <f t="shared" si="24"/>
        <v>0</v>
      </c>
      <c r="R122" s="17">
        <f t="shared" si="24"/>
        <v>0</v>
      </c>
      <c r="S122" s="17">
        <f t="shared" si="24"/>
        <v>0</v>
      </c>
      <c r="T122" s="17">
        <f t="shared" si="24"/>
        <v>0</v>
      </c>
      <c r="U122" s="17">
        <f t="shared" si="24"/>
        <v>0</v>
      </c>
      <c r="V122" s="17">
        <f t="shared" si="24"/>
        <v>0</v>
      </c>
      <c r="W122" s="17">
        <f t="shared" si="24"/>
        <v>0</v>
      </c>
      <c r="X122" s="17">
        <f t="shared" si="24"/>
        <v>0</v>
      </c>
      <c r="Y122" s="17">
        <f t="shared" si="24"/>
        <v>0</v>
      </c>
      <c r="Z122" s="17">
        <f t="shared" si="24"/>
        <v>0</v>
      </c>
      <c r="AA122" s="17">
        <f t="shared" si="24"/>
        <v>0</v>
      </c>
      <c r="AB122" s="17">
        <f t="shared" si="24"/>
        <v>198.39999999999998</v>
      </c>
      <c r="AC122" s="17">
        <f t="shared" si="24"/>
        <v>0</v>
      </c>
      <c r="AD122" s="17">
        <f t="shared" si="24"/>
        <v>0</v>
      </c>
      <c r="AE122" s="17">
        <f t="shared" si="24"/>
        <v>0</v>
      </c>
      <c r="AF122" s="53">
        <f t="shared" si="17"/>
        <v>198.39999999999998</v>
      </c>
    </row>
    <row r="123" spans="1:32" x14ac:dyDescent="0.3">
      <c r="A123" s="39">
        <f>_xlfn.XLOOKUP(B123,Elementen!C:C,Elementen!A:A)</f>
        <v>26</v>
      </c>
      <c r="B123" s="15" t="s">
        <v>314</v>
      </c>
      <c r="C123" t="s">
        <v>48</v>
      </c>
      <c r="D123" t="s">
        <v>224</v>
      </c>
      <c r="F123" s="49" t="s">
        <v>346</v>
      </c>
      <c r="J123" s="6">
        <v>1</v>
      </c>
      <c r="K123" s="11" t="s">
        <v>12</v>
      </c>
      <c r="L123" s="8">
        <v>2023</v>
      </c>
      <c r="M123" s="7">
        <v>12</v>
      </c>
      <c r="N123" s="3">
        <v>53</v>
      </c>
      <c r="O123" s="3">
        <f t="shared" si="21"/>
        <v>53</v>
      </c>
      <c r="P123" s="40">
        <f t="shared" si="22"/>
        <v>53</v>
      </c>
      <c r="Q123" s="17">
        <f t="shared" si="24"/>
        <v>0</v>
      </c>
      <c r="R123" s="17">
        <f t="shared" si="24"/>
        <v>0</v>
      </c>
      <c r="S123" s="17">
        <f t="shared" si="24"/>
        <v>0</v>
      </c>
      <c r="T123" s="17">
        <f t="shared" si="24"/>
        <v>0</v>
      </c>
      <c r="U123" s="17">
        <f t="shared" si="24"/>
        <v>0</v>
      </c>
      <c r="V123" s="17">
        <f t="shared" si="24"/>
        <v>0</v>
      </c>
      <c r="W123" s="17">
        <f t="shared" si="24"/>
        <v>0</v>
      </c>
      <c r="X123" s="17">
        <f t="shared" si="24"/>
        <v>0</v>
      </c>
      <c r="Y123" s="17">
        <f t="shared" si="24"/>
        <v>0</v>
      </c>
      <c r="Z123" s="17">
        <f t="shared" si="24"/>
        <v>0</v>
      </c>
      <c r="AA123" s="17">
        <f t="shared" si="24"/>
        <v>0</v>
      </c>
      <c r="AB123" s="17">
        <f t="shared" si="24"/>
        <v>67.839999999999989</v>
      </c>
      <c r="AC123" s="17">
        <f t="shared" si="24"/>
        <v>0</v>
      </c>
      <c r="AD123" s="17">
        <f t="shared" si="24"/>
        <v>0</v>
      </c>
      <c r="AE123" s="17">
        <f t="shared" si="24"/>
        <v>0</v>
      </c>
      <c r="AF123" s="52">
        <f t="shared" si="17"/>
        <v>120.83999999999999</v>
      </c>
    </row>
    <row r="124" spans="1:32" x14ac:dyDescent="0.3">
      <c r="A124" s="39">
        <f>_xlfn.XLOOKUP(B124,Elementen!C:C,Elementen!A:A)</f>
        <v>26</v>
      </c>
      <c r="B124" s="15" t="s">
        <v>314</v>
      </c>
      <c r="C124" t="s">
        <v>48</v>
      </c>
      <c r="D124" t="s">
        <v>225</v>
      </c>
      <c r="F124" s="49" t="s">
        <v>346</v>
      </c>
      <c r="J124" s="6">
        <v>1</v>
      </c>
      <c r="K124" s="11" t="s">
        <v>2</v>
      </c>
      <c r="L124" s="8">
        <v>2023</v>
      </c>
      <c r="M124" s="7">
        <v>12</v>
      </c>
      <c r="N124" s="3">
        <v>53</v>
      </c>
      <c r="O124" s="3">
        <f t="shared" si="21"/>
        <v>53</v>
      </c>
      <c r="P124" s="40">
        <f t="shared" si="22"/>
        <v>53</v>
      </c>
      <c r="Q124" s="17">
        <f t="shared" si="24"/>
        <v>0</v>
      </c>
      <c r="R124" s="17">
        <f t="shared" si="24"/>
        <v>0</v>
      </c>
      <c r="S124" s="17">
        <f t="shared" si="24"/>
        <v>0</v>
      </c>
      <c r="T124" s="17">
        <f t="shared" si="24"/>
        <v>0</v>
      </c>
      <c r="U124" s="17">
        <f t="shared" si="24"/>
        <v>0</v>
      </c>
      <c r="V124" s="17">
        <f t="shared" si="24"/>
        <v>0</v>
      </c>
      <c r="W124" s="17">
        <f t="shared" si="24"/>
        <v>0</v>
      </c>
      <c r="X124" s="17">
        <f t="shared" si="24"/>
        <v>0</v>
      </c>
      <c r="Y124" s="17">
        <f t="shared" si="24"/>
        <v>0</v>
      </c>
      <c r="Z124" s="17">
        <f t="shared" si="24"/>
        <v>0</v>
      </c>
      <c r="AA124" s="17">
        <f t="shared" si="24"/>
        <v>0</v>
      </c>
      <c r="AB124" s="17">
        <f t="shared" si="24"/>
        <v>67.839999999999989</v>
      </c>
      <c r="AC124" s="17">
        <f t="shared" si="24"/>
        <v>0</v>
      </c>
      <c r="AD124" s="17">
        <f t="shared" si="24"/>
        <v>0</v>
      </c>
      <c r="AE124" s="17">
        <f t="shared" si="24"/>
        <v>0</v>
      </c>
      <c r="AF124" s="53">
        <f t="shared" si="17"/>
        <v>120.83999999999999</v>
      </c>
    </row>
    <row r="125" spans="1:32" x14ac:dyDescent="0.3">
      <c r="A125" s="39">
        <f>_xlfn.XLOOKUP(B125,Elementen!C:C,Elementen!A:A)</f>
        <v>29</v>
      </c>
      <c r="B125" s="15" t="s">
        <v>315</v>
      </c>
      <c r="C125" t="s">
        <v>226</v>
      </c>
      <c r="D125" t="s">
        <v>227</v>
      </c>
      <c r="F125" s="49" t="s">
        <v>346</v>
      </c>
      <c r="J125" s="6">
        <v>5</v>
      </c>
      <c r="K125" s="11" t="s">
        <v>12</v>
      </c>
      <c r="L125" s="8">
        <v>2023</v>
      </c>
      <c r="M125" s="7">
        <v>12</v>
      </c>
      <c r="N125" s="3">
        <v>52</v>
      </c>
      <c r="O125" s="3">
        <f t="shared" si="21"/>
        <v>260</v>
      </c>
      <c r="P125" s="40">
        <f t="shared" si="22"/>
        <v>260</v>
      </c>
      <c r="Q125" s="17">
        <f t="shared" si="24"/>
        <v>0</v>
      </c>
      <c r="R125" s="17">
        <f t="shared" si="24"/>
        <v>0</v>
      </c>
      <c r="S125" s="17">
        <f t="shared" si="24"/>
        <v>0</v>
      </c>
      <c r="T125" s="17">
        <f t="shared" si="24"/>
        <v>0</v>
      </c>
      <c r="U125" s="17">
        <f t="shared" si="24"/>
        <v>0</v>
      </c>
      <c r="V125" s="17">
        <f t="shared" si="24"/>
        <v>0</v>
      </c>
      <c r="W125" s="17">
        <f t="shared" si="24"/>
        <v>0</v>
      </c>
      <c r="X125" s="17">
        <f t="shared" si="24"/>
        <v>0</v>
      </c>
      <c r="Y125" s="17">
        <f t="shared" si="24"/>
        <v>0</v>
      </c>
      <c r="Z125" s="17">
        <f t="shared" si="24"/>
        <v>0</v>
      </c>
      <c r="AA125" s="17">
        <f t="shared" si="24"/>
        <v>0</v>
      </c>
      <c r="AB125" s="17">
        <f t="shared" si="24"/>
        <v>332.79999999999995</v>
      </c>
      <c r="AC125" s="17">
        <f t="shared" si="24"/>
        <v>0</v>
      </c>
      <c r="AD125" s="17">
        <f t="shared" si="24"/>
        <v>0</v>
      </c>
      <c r="AE125" s="17">
        <f t="shared" si="24"/>
        <v>0</v>
      </c>
      <c r="AF125" s="52">
        <f t="shared" si="17"/>
        <v>592.79999999999995</v>
      </c>
    </row>
    <row r="126" spans="1:32" x14ac:dyDescent="0.3">
      <c r="A126" s="39">
        <f>_xlfn.XLOOKUP(B126,Elementen!C:C,Elementen!A:A)</f>
        <v>29</v>
      </c>
      <c r="B126" s="15" t="s">
        <v>315</v>
      </c>
      <c r="C126" t="s">
        <v>51</v>
      </c>
      <c r="D126" t="s">
        <v>52</v>
      </c>
      <c r="F126" s="49" t="s">
        <v>346</v>
      </c>
      <c r="J126" s="6">
        <v>16.8</v>
      </c>
      <c r="K126" s="11" t="s">
        <v>2</v>
      </c>
      <c r="L126" s="8">
        <v>2023</v>
      </c>
      <c r="M126" s="7">
        <v>12</v>
      </c>
      <c r="N126" s="3">
        <v>52</v>
      </c>
      <c r="O126" s="3">
        <f t="shared" si="21"/>
        <v>873.6</v>
      </c>
      <c r="P126" s="40">
        <f t="shared" si="22"/>
        <v>873.6</v>
      </c>
      <c r="Q126" s="17">
        <f t="shared" si="24"/>
        <v>0</v>
      </c>
      <c r="R126" s="17">
        <f t="shared" si="24"/>
        <v>0</v>
      </c>
      <c r="S126" s="17">
        <f t="shared" si="24"/>
        <v>0</v>
      </c>
      <c r="T126" s="17">
        <f t="shared" si="24"/>
        <v>0</v>
      </c>
      <c r="U126" s="17">
        <f t="shared" si="24"/>
        <v>0</v>
      </c>
      <c r="V126" s="17">
        <f t="shared" si="24"/>
        <v>0</v>
      </c>
      <c r="W126" s="17">
        <f t="shared" si="24"/>
        <v>0</v>
      </c>
      <c r="X126" s="17">
        <f t="shared" si="24"/>
        <v>0</v>
      </c>
      <c r="Y126" s="17">
        <f t="shared" si="24"/>
        <v>0</v>
      </c>
      <c r="Z126" s="17">
        <f t="shared" si="24"/>
        <v>0</v>
      </c>
      <c r="AA126" s="17">
        <f t="shared" si="24"/>
        <v>0</v>
      </c>
      <c r="AB126" s="17">
        <f t="shared" si="24"/>
        <v>1118.2079999999999</v>
      </c>
      <c r="AC126" s="17">
        <f t="shared" si="24"/>
        <v>0</v>
      </c>
      <c r="AD126" s="17">
        <f t="shared" si="24"/>
        <v>0</v>
      </c>
      <c r="AE126" s="17">
        <f t="shared" si="24"/>
        <v>0</v>
      </c>
      <c r="AF126" s="53">
        <f t="shared" si="17"/>
        <v>1991.808</v>
      </c>
    </row>
    <row r="127" spans="1:32" x14ac:dyDescent="0.3">
      <c r="A127" s="39">
        <f>_xlfn.XLOOKUP(B127,Elementen!C:C,Elementen!A:A)</f>
        <v>29</v>
      </c>
      <c r="B127" s="15" t="s">
        <v>315</v>
      </c>
      <c r="C127" t="s">
        <v>228</v>
      </c>
      <c r="D127" t="s">
        <v>52</v>
      </c>
      <c r="F127" s="49" t="s">
        <v>346</v>
      </c>
      <c r="J127" s="6">
        <v>1</v>
      </c>
      <c r="K127" s="11" t="s">
        <v>4</v>
      </c>
      <c r="L127" s="8">
        <v>2023</v>
      </c>
      <c r="M127" s="7">
        <v>12</v>
      </c>
      <c r="N127" s="3">
        <v>2916</v>
      </c>
      <c r="O127" s="3">
        <f t="shared" si="21"/>
        <v>2916</v>
      </c>
      <c r="P127" s="40">
        <f t="shared" si="22"/>
        <v>2916</v>
      </c>
      <c r="Q127" s="17">
        <f t="shared" si="24"/>
        <v>0</v>
      </c>
      <c r="R127" s="17">
        <f t="shared" si="24"/>
        <v>0</v>
      </c>
      <c r="S127" s="17">
        <f t="shared" si="24"/>
        <v>0</v>
      </c>
      <c r="T127" s="17">
        <f t="shared" si="24"/>
        <v>0</v>
      </c>
      <c r="U127" s="17">
        <f t="shared" si="24"/>
        <v>0</v>
      </c>
      <c r="V127" s="17">
        <f t="shared" si="24"/>
        <v>0</v>
      </c>
      <c r="W127" s="17">
        <f t="shared" si="24"/>
        <v>0</v>
      </c>
      <c r="X127" s="17">
        <f t="shared" si="24"/>
        <v>0</v>
      </c>
      <c r="Y127" s="17">
        <f t="shared" si="24"/>
        <v>0</v>
      </c>
      <c r="Z127" s="17">
        <f t="shared" si="24"/>
        <v>0</v>
      </c>
      <c r="AA127" s="17">
        <f t="shared" si="24"/>
        <v>0</v>
      </c>
      <c r="AB127" s="17">
        <f t="shared" si="24"/>
        <v>3732.4799999999996</v>
      </c>
      <c r="AC127" s="17">
        <f t="shared" si="24"/>
        <v>0</v>
      </c>
      <c r="AD127" s="17">
        <f t="shared" si="24"/>
        <v>0</v>
      </c>
      <c r="AE127" s="17">
        <f t="shared" si="24"/>
        <v>0</v>
      </c>
      <c r="AF127" s="52">
        <f t="shared" si="17"/>
        <v>6648.48</v>
      </c>
    </row>
    <row r="128" spans="1:32" x14ac:dyDescent="0.3">
      <c r="A128" s="39">
        <f>_xlfn.XLOOKUP(B128,Elementen!C:C,Elementen!A:A)</f>
        <v>29</v>
      </c>
      <c r="B128" s="15" t="s">
        <v>315</v>
      </c>
      <c r="C128" t="s">
        <v>53</v>
      </c>
      <c r="D128" t="s">
        <v>52</v>
      </c>
      <c r="F128" s="49" t="s">
        <v>346</v>
      </c>
      <c r="J128" s="6">
        <v>1</v>
      </c>
      <c r="K128" s="11" t="s">
        <v>4</v>
      </c>
      <c r="L128" s="8">
        <v>2023</v>
      </c>
      <c r="M128" s="7">
        <v>12</v>
      </c>
      <c r="N128" s="3">
        <v>3868</v>
      </c>
      <c r="O128" s="3">
        <f t="shared" si="21"/>
        <v>3868</v>
      </c>
      <c r="P128" s="40">
        <f t="shared" si="22"/>
        <v>3868</v>
      </c>
      <c r="Q128" s="17">
        <f t="shared" si="24"/>
        <v>0</v>
      </c>
      <c r="R128" s="17">
        <f t="shared" si="24"/>
        <v>0</v>
      </c>
      <c r="S128" s="17">
        <f t="shared" si="24"/>
        <v>0</v>
      </c>
      <c r="T128" s="17">
        <f t="shared" si="24"/>
        <v>0</v>
      </c>
      <c r="U128" s="17">
        <f t="shared" si="24"/>
        <v>0</v>
      </c>
      <c r="V128" s="17">
        <f t="shared" si="24"/>
        <v>0</v>
      </c>
      <c r="W128" s="17">
        <f t="shared" si="24"/>
        <v>0</v>
      </c>
      <c r="X128" s="17">
        <f t="shared" si="24"/>
        <v>0</v>
      </c>
      <c r="Y128" s="17">
        <f t="shared" si="24"/>
        <v>0</v>
      </c>
      <c r="Z128" s="17">
        <f t="shared" si="24"/>
        <v>0</v>
      </c>
      <c r="AA128" s="17">
        <f t="shared" si="24"/>
        <v>0</v>
      </c>
      <c r="AB128" s="17">
        <f t="shared" si="24"/>
        <v>4951.0399999999991</v>
      </c>
      <c r="AC128" s="17">
        <f t="shared" si="24"/>
        <v>0</v>
      </c>
      <c r="AD128" s="17">
        <f t="shared" si="24"/>
        <v>0</v>
      </c>
      <c r="AE128" s="17">
        <f t="shared" si="24"/>
        <v>0</v>
      </c>
      <c r="AF128" s="53">
        <f t="shared" si="17"/>
        <v>8819.0399999999991</v>
      </c>
    </row>
    <row r="129" spans="1:32" x14ac:dyDescent="0.3">
      <c r="A129" s="39">
        <f>_xlfn.XLOOKUP(B129,Elementen!C:C,Elementen!A:A)</f>
        <v>29</v>
      </c>
      <c r="B129" s="15" t="s">
        <v>315</v>
      </c>
      <c r="C129" t="s">
        <v>229</v>
      </c>
      <c r="D129" t="s">
        <v>91</v>
      </c>
      <c r="F129" s="49" t="s">
        <v>346</v>
      </c>
      <c r="J129" s="6">
        <v>36.299999999999997</v>
      </c>
      <c r="K129" s="11" t="s">
        <v>2</v>
      </c>
      <c r="L129" s="8">
        <v>2023</v>
      </c>
      <c r="M129" s="7">
        <v>12</v>
      </c>
      <c r="N129" s="3">
        <v>52</v>
      </c>
      <c r="O129" s="3">
        <f t="shared" si="21"/>
        <v>1887.6</v>
      </c>
      <c r="P129" s="40">
        <f t="shared" si="22"/>
        <v>1887.6</v>
      </c>
      <c r="Q129" s="17">
        <f t="shared" si="24"/>
        <v>0</v>
      </c>
      <c r="R129" s="17">
        <f t="shared" si="24"/>
        <v>0</v>
      </c>
      <c r="S129" s="17">
        <f t="shared" si="24"/>
        <v>0</v>
      </c>
      <c r="T129" s="17">
        <f t="shared" si="24"/>
        <v>0</v>
      </c>
      <c r="U129" s="17">
        <f t="shared" si="24"/>
        <v>0</v>
      </c>
      <c r="V129" s="17">
        <f t="shared" si="24"/>
        <v>0</v>
      </c>
      <c r="W129" s="17">
        <f t="shared" si="24"/>
        <v>0</v>
      </c>
      <c r="X129" s="17">
        <f t="shared" si="24"/>
        <v>0</v>
      </c>
      <c r="Y129" s="17">
        <f t="shared" si="24"/>
        <v>0</v>
      </c>
      <c r="Z129" s="17">
        <f t="shared" si="24"/>
        <v>0</v>
      </c>
      <c r="AA129" s="17">
        <f t="shared" si="24"/>
        <v>0</v>
      </c>
      <c r="AB129" s="17">
        <f t="shared" si="24"/>
        <v>2416.1279999999997</v>
      </c>
      <c r="AC129" s="17">
        <f t="shared" si="24"/>
        <v>0</v>
      </c>
      <c r="AD129" s="17">
        <f t="shared" si="24"/>
        <v>0</v>
      </c>
      <c r="AE129" s="17">
        <f t="shared" si="24"/>
        <v>0</v>
      </c>
      <c r="AF129" s="52">
        <f t="shared" si="17"/>
        <v>4303.7279999999992</v>
      </c>
    </row>
    <row r="130" spans="1:32" x14ac:dyDescent="0.3">
      <c r="A130" s="39">
        <f>_xlfn.XLOOKUP(B130,Elementen!C:C,Elementen!A:A)</f>
        <v>29</v>
      </c>
      <c r="B130" s="15" t="s">
        <v>315</v>
      </c>
      <c r="C130" t="s">
        <v>230</v>
      </c>
      <c r="D130" t="s">
        <v>91</v>
      </c>
      <c r="F130" s="49" t="s">
        <v>346</v>
      </c>
      <c r="J130" s="6">
        <v>42.2</v>
      </c>
      <c r="K130" s="11" t="s">
        <v>2</v>
      </c>
      <c r="L130" s="8">
        <v>2023</v>
      </c>
      <c r="M130" s="7">
        <v>12</v>
      </c>
      <c r="N130" s="3">
        <v>52</v>
      </c>
      <c r="O130" s="3">
        <f t="shared" si="21"/>
        <v>2194.4</v>
      </c>
      <c r="P130" s="40">
        <f t="shared" si="22"/>
        <v>2194.4</v>
      </c>
      <c r="Q130" s="17">
        <f t="shared" ref="Q130:AE139" si="25">IF(Q$9&lt;$L130,0,IF($M130=0,0,IF(Q$9=($L130+($M130*TRUNC((Q$9-$L130)/$M130))),$O130*(1+(Q$7-$N$7)),0)))</f>
        <v>0</v>
      </c>
      <c r="R130" s="17">
        <f t="shared" si="25"/>
        <v>0</v>
      </c>
      <c r="S130" s="17">
        <f t="shared" si="25"/>
        <v>0</v>
      </c>
      <c r="T130" s="17">
        <f t="shared" si="25"/>
        <v>0</v>
      </c>
      <c r="U130" s="17">
        <f t="shared" si="25"/>
        <v>0</v>
      </c>
      <c r="V130" s="17">
        <f t="shared" si="25"/>
        <v>0</v>
      </c>
      <c r="W130" s="17">
        <f t="shared" si="25"/>
        <v>0</v>
      </c>
      <c r="X130" s="17">
        <f t="shared" si="25"/>
        <v>0</v>
      </c>
      <c r="Y130" s="17">
        <f t="shared" si="25"/>
        <v>0</v>
      </c>
      <c r="Z130" s="17">
        <f t="shared" si="25"/>
        <v>0</v>
      </c>
      <c r="AA130" s="17">
        <f t="shared" si="25"/>
        <v>0</v>
      </c>
      <c r="AB130" s="17">
        <f t="shared" si="25"/>
        <v>2808.8319999999999</v>
      </c>
      <c r="AC130" s="17">
        <f t="shared" si="25"/>
        <v>0</v>
      </c>
      <c r="AD130" s="17">
        <f t="shared" si="25"/>
        <v>0</v>
      </c>
      <c r="AE130" s="17">
        <f t="shared" si="25"/>
        <v>0</v>
      </c>
      <c r="AF130" s="53">
        <f t="shared" si="17"/>
        <v>5003.232</v>
      </c>
    </row>
    <row r="131" spans="1:32" x14ac:dyDescent="0.3">
      <c r="A131" s="39">
        <f>_xlfn.XLOOKUP(B131,Elementen!C:C,Elementen!A:A)</f>
        <v>29</v>
      </c>
      <c r="B131" s="15" t="s">
        <v>315</v>
      </c>
      <c r="C131" t="s">
        <v>232</v>
      </c>
      <c r="D131" t="s">
        <v>233</v>
      </c>
      <c r="E131" t="s">
        <v>231</v>
      </c>
      <c r="F131" s="49" t="s">
        <v>346</v>
      </c>
      <c r="J131" s="6">
        <v>2</v>
      </c>
      <c r="K131" s="11" t="s">
        <v>12</v>
      </c>
      <c r="L131" s="8">
        <v>2023</v>
      </c>
      <c r="M131" s="7">
        <v>12</v>
      </c>
      <c r="N131" s="3">
        <v>666</v>
      </c>
      <c r="O131" s="3">
        <f t="shared" si="21"/>
        <v>1332</v>
      </c>
      <c r="P131" s="40">
        <f t="shared" si="22"/>
        <v>1332</v>
      </c>
      <c r="Q131" s="17">
        <f t="shared" si="25"/>
        <v>0</v>
      </c>
      <c r="R131" s="17">
        <f t="shared" si="25"/>
        <v>0</v>
      </c>
      <c r="S131" s="17">
        <f t="shared" si="25"/>
        <v>0</v>
      </c>
      <c r="T131" s="17">
        <f t="shared" si="25"/>
        <v>0</v>
      </c>
      <c r="U131" s="17">
        <f t="shared" si="25"/>
        <v>0</v>
      </c>
      <c r="V131" s="17">
        <f t="shared" si="25"/>
        <v>0</v>
      </c>
      <c r="W131" s="17">
        <f t="shared" si="25"/>
        <v>0</v>
      </c>
      <c r="X131" s="17">
        <f t="shared" si="25"/>
        <v>0</v>
      </c>
      <c r="Y131" s="17">
        <f t="shared" si="25"/>
        <v>0</v>
      </c>
      <c r="Z131" s="17">
        <f t="shared" si="25"/>
        <v>0</v>
      </c>
      <c r="AA131" s="17">
        <f t="shared" si="25"/>
        <v>0</v>
      </c>
      <c r="AB131" s="17">
        <f t="shared" si="25"/>
        <v>1704.9599999999998</v>
      </c>
      <c r="AC131" s="17">
        <f t="shared" si="25"/>
        <v>0</v>
      </c>
      <c r="AD131" s="17">
        <f t="shared" si="25"/>
        <v>0</v>
      </c>
      <c r="AE131" s="17">
        <f t="shared" si="25"/>
        <v>0</v>
      </c>
      <c r="AF131" s="52">
        <f t="shared" si="17"/>
        <v>3036.96</v>
      </c>
    </row>
    <row r="132" spans="1:32" x14ac:dyDescent="0.3">
      <c r="A132" s="39">
        <f>_xlfn.XLOOKUP(B132,Elementen!C:C,Elementen!A:A)</f>
        <v>29</v>
      </c>
      <c r="B132" s="15" t="s">
        <v>315</v>
      </c>
      <c r="C132" t="s">
        <v>234</v>
      </c>
      <c r="D132" t="s">
        <v>235</v>
      </c>
      <c r="F132" s="49" t="s">
        <v>346</v>
      </c>
      <c r="J132" s="6">
        <v>17</v>
      </c>
      <c r="K132" s="11" t="s">
        <v>12</v>
      </c>
      <c r="L132" s="8">
        <v>2023</v>
      </c>
      <c r="M132" s="7">
        <v>12</v>
      </c>
      <c r="N132" s="3">
        <v>169</v>
      </c>
      <c r="O132" s="3">
        <f t="shared" si="21"/>
        <v>2873</v>
      </c>
      <c r="P132" s="40">
        <f t="shared" si="22"/>
        <v>2873</v>
      </c>
      <c r="Q132" s="17">
        <f t="shared" si="25"/>
        <v>0</v>
      </c>
      <c r="R132" s="17">
        <f t="shared" si="25"/>
        <v>0</v>
      </c>
      <c r="S132" s="17">
        <f t="shared" si="25"/>
        <v>0</v>
      </c>
      <c r="T132" s="17">
        <f t="shared" si="25"/>
        <v>0</v>
      </c>
      <c r="U132" s="17">
        <f t="shared" si="25"/>
        <v>0</v>
      </c>
      <c r="V132" s="17">
        <f t="shared" si="25"/>
        <v>0</v>
      </c>
      <c r="W132" s="17">
        <f t="shared" si="25"/>
        <v>0</v>
      </c>
      <c r="X132" s="17">
        <f t="shared" si="25"/>
        <v>0</v>
      </c>
      <c r="Y132" s="17">
        <f t="shared" si="25"/>
        <v>0</v>
      </c>
      <c r="Z132" s="17">
        <f t="shared" si="25"/>
        <v>0</v>
      </c>
      <c r="AA132" s="17">
        <f t="shared" si="25"/>
        <v>0</v>
      </c>
      <c r="AB132" s="17">
        <f t="shared" si="25"/>
        <v>3677.4399999999996</v>
      </c>
      <c r="AC132" s="17">
        <f t="shared" si="25"/>
        <v>0</v>
      </c>
      <c r="AD132" s="17">
        <f t="shared" si="25"/>
        <v>0</v>
      </c>
      <c r="AE132" s="17">
        <f t="shared" si="25"/>
        <v>0</v>
      </c>
      <c r="AF132" s="53">
        <f t="shared" si="17"/>
        <v>6550.44</v>
      </c>
    </row>
    <row r="133" spans="1:32" x14ac:dyDescent="0.3">
      <c r="A133" s="39">
        <f>_xlfn.XLOOKUP(B133,Elementen!C:C,Elementen!A:A)</f>
        <v>29</v>
      </c>
      <c r="B133" s="15" t="s">
        <v>315</v>
      </c>
      <c r="C133" t="s">
        <v>236</v>
      </c>
      <c r="D133" t="s">
        <v>92</v>
      </c>
      <c r="F133" s="49" t="s">
        <v>346</v>
      </c>
      <c r="J133" s="6">
        <v>1010.8</v>
      </c>
      <c r="K133" s="11" t="s">
        <v>2</v>
      </c>
      <c r="L133" s="8">
        <v>2023</v>
      </c>
      <c r="M133" s="7">
        <v>12</v>
      </c>
      <c r="N133" s="3">
        <v>17</v>
      </c>
      <c r="O133" s="3">
        <f t="shared" si="21"/>
        <v>17183.599999999999</v>
      </c>
      <c r="P133" s="40">
        <f t="shared" si="22"/>
        <v>17183.599999999999</v>
      </c>
      <c r="Q133" s="17">
        <f t="shared" si="25"/>
        <v>0</v>
      </c>
      <c r="R133" s="17">
        <f t="shared" si="25"/>
        <v>0</v>
      </c>
      <c r="S133" s="17">
        <f t="shared" si="25"/>
        <v>0</v>
      </c>
      <c r="T133" s="17">
        <f t="shared" si="25"/>
        <v>0</v>
      </c>
      <c r="U133" s="17">
        <f t="shared" si="25"/>
        <v>0</v>
      </c>
      <c r="V133" s="17">
        <f t="shared" si="25"/>
        <v>0</v>
      </c>
      <c r="W133" s="17">
        <f t="shared" si="25"/>
        <v>0</v>
      </c>
      <c r="X133" s="17">
        <f t="shared" si="25"/>
        <v>0</v>
      </c>
      <c r="Y133" s="17">
        <f t="shared" si="25"/>
        <v>0</v>
      </c>
      <c r="Z133" s="17">
        <f t="shared" si="25"/>
        <v>0</v>
      </c>
      <c r="AA133" s="17">
        <f t="shared" si="25"/>
        <v>0</v>
      </c>
      <c r="AB133" s="17">
        <f t="shared" si="25"/>
        <v>21995.007999999994</v>
      </c>
      <c r="AC133" s="17">
        <f t="shared" si="25"/>
        <v>0</v>
      </c>
      <c r="AD133" s="17">
        <f t="shared" si="25"/>
        <v>0</v>
      </c>
      <c r="AE133" s="17">
        <f t="shared" si="25"/>
        <v>0</v>
      </c>
      <c r="AF133" s="52">
        <f t="shared" si="17"/>
        <v>39178.607999999993</v>
      </c>
    </row>
    <row r="134" spans="1:32" x14ac:dyDescent="0.3">
      <c r="A134" s="39">
        <f>_xlfn.XLOOKUP(B134,Elementen!C:C,Elementen!A:A)</f>
        <v>41</v>
      </c>
      <c r="B134" s="15" t="s">
        <v>316</v>
      </c>
      <c r="C134" t="s">
        <v>237</v>
      </c>
      <c r="D134" t="s">
        <v>93</v>
      </c>
      <c r="F134" s="49" t="s">
        <v>346</v>
      </c>
      <c r="I134" s="4" t="s">
        <v>238</v>
      </c>
      <c r="J134" s="6">
        <v>1</v>
      </c>
      <c r="K134" s="11" t="s">
        <v>4</v>
      </c>
      <c r="L134" s="8">
        <v>2010</v>
      </c>
      <c r="M134" s="7">
        <v>0</v>
      </c>
      <c r="N134" s="3">
        <v>0</v>
      </c>
      <c r="O134" s="3">
        <f t="shared" ref="O134:O165" si="26">N134*J134</f>
        <v>0</v>
      </c>
      <c r="P134" s="40">
        <f t="shared" si="22"/>
        <v>0</v>
      </c>
      <c r="Q134" s="17">
        <f t="shared" si="25"/>
        <v>0</v>
      </c>
      <c r="R134" s="17">
        <f t="shared" si="25"/>
        <v>0</v>
      </c>
      <c r="S134" s="17">
        <f t="shared" si="25"/>
        <v>0</v>
      </c>
      <c r="T134" s="17">
        <f t="shared" si="25"/>
        <v>0</v>
      </c>
      <c r="U134" s="17">
        <f t="shared" si="25"/>
        <v>0</v>
      </c>
      <c r="V134" s="17">
        <f t="shared" si="25"/>
        <v>0</v>
      </c>
      <c r="W134" s="17">
        <f t="shared" si="25"/>
        <v>0</v>
      </c>
      <c r="X134" s="17">
        <f t="shared" si="25"/>
        <v>0</v>
      </c>
      <c r="Y134" s="17">
        <f t="shared" si="25"/>
        <v>0</v>
      </c>
      <c r="Z134" s="17">
        <f t="shared" si="25"/>
        <v>0</v>
      </c>
      <c r="AA134" s="17">
        <f t="shared" si="25"/>
        <v>0</v>
      </c>
      <c r="AB134" s="17">
        <f t="shared" si="25"/>
        <v>0</v>
      </c>
      <c r="AC134" s="17">
        <f t="shared" si="25"/>
        <v>0</v>
      </c>
      <c r="AD134" s="17">
        <f t="shared" si="25"/>
        <v>0</v>
      </c>
      <c r="AE134" s="17">
        <f t="shared" si="25"/>
        <v>0</v>
      </c>
      <c r="AF134" s="53">
        <f t="shared" si="17"/>
        <v>0</v>
      </c>
    </row>
    <row r="135" spans="1:32" x14ac:dyDescent="0.3">
      <c r="A135" s="39">
        <f>_xlfn.XLOOKUP(B135,Elementen!C:C,Elementen!A:A)</f>
        <v>41</v>
      </c>
      <c r="B135" s="15" t="s">
        <v>316</v>
      </c>
      <c r="C135" t="s">
        <v>237</v>
      </c>
      <c r="D135" t="s">
        <v>94</v>
      </c>
      <c r="F135" s="49" t="s">
        <v>346</v>
      </c>
      <c r="I135" s="4" t="s">
        <v>239</v>
      </c>
      <c r="J135" s="6">
        <v>1</v>
      </c>
      <c r="K135" s="11" t="s">
        <v>4</v>
      </c>
      <c r="L135" s="8">
        <v>2010</v>
      </c>
      <c r="M135" s="7">
        <v>0</v>
      </c>
      <c r="N135" s="3">
        <v>49697</v>
      </c>
      <c r="O135" s="3">
        <f t="shared" si="26"/>
        <v>49697</v>
      </c>
      <c r="P135" s="40">
        <f t="shared" si="22"/>
        <v>49697</v>
      </c>
      <c r="Q135" s="17">
        <f t="shared" si="25"/>
        <v>0</v>
      </c>
      <c r="R135" s="17">
        <f t="shared" si="25"/>
        <v>0</v>
      </c>
      <c r="S135" s="17">
        <f t="shared" si="25"/>
        <v>0</v>
      </c>
      <c r="T135" s="17">
        <f t="shared" si="25"/>
        <v>0</v>
      </c>
      <c r="U135" s="17">
        <f t="shared" si="25"/>
        <v>0</v>
      </c>
      <c r="V135" s="17">
        <f t="shared" si="25"/>
        <v>0</v>
      </c>
      <c r="W135" s="17">
        <f t="shared" si="25"/>
        <v>0</v>
      </c>
      <c r="X135" s="17">
        <f t="shared" si="25"/>
        <v>0</v>
      </c>
      <c r="Y135" s="17">
        <f t="shared" si="25"/>
        <v>0</v>
      </c>
      <c r="Z135" s="17">
        <f t="shared" si="25"/>
        <v>0</v>
      </c>
      <c r="AA135" s="17">
        <f t="shared" si="25"/>
        <v>0</v>
      </c>
      <c r="AB135" s="17">
        <f t="shared" si="25"/>
        <v>0</v>
      </c>
      <c r="AC135" s="17">
        <f t="shared" si="25"/>
        <v>0</v>
      </c>
      <c r="AD135" s="17">
        <f t="shared" si="25"/>
        <v>0</v>
      </c>
      <c r="AE135" s="17">
        <f t="shared" si="25"/>
        <v>0</v>
      </c>
      <c r="AF135" s="52">
        <f t="shared" si="17"/>
        <v>49697</v>
      </c>
    </row>
    <row r="136" spans="1:32" x14ac:dyDescent="0.3">
      <c r="A136" s="39">
        <f>_xlfn.XLOOKUP(B136,Elementen!C:C,Elementen!A:A)</f>
        <v>41</v>
      </c>
      <c r="B136" s="15" t="s">
        <v>316</v>
      </c>
      <c r="C136" t="s">
        <v>237</v>
      </c>
      <c r="D136" t="s">
        <v>95</v>
      </c>
      <c r="F136" s="49" t="s">
        <v>346</v>
      </c>
      <c r="J136" s="6">
        <v>1</v>
      </c>
      <c r="K136" s="11" t="s">
        <v>4</v>
      </c>
      <c r="L136" s="8">
        <v>2028</v>
      </c>
      <c r="M136" s="7">
        <v>18</v>
      </c>
      <c r="N136" s="3">
        <v>1057</v>
      </c>
      <c r="O136" s="3">
        <f t="shared" si="26"/>
        <v>1057</v>
      </c>
      <c r="P136" s="40">
        <f t="shared" si="22"/>
        <v>0</v>
      </c>
      <c r="Q136" s="17">
        <f t="shared" si="25"/>
        <v>0</v>
      </c>
      <c r="R136" s="17">
        <f t="shared" si="25"/>
        <v>0</v>
      </c>
      <c r="S136" s="17">
        <f t="shared" si="25"/>
        <v>0</v>
      </c>
      <c r="T136" s="17">
        <f t="shared" si="25"/>
        <v>0</v>
      </c>
      <c r="U136" s="17">
        <f t="shared" si="25"/>
        <v>1352.9599999999998</v>
      </c>
      <c r="V136" s="17">
        <f t="shared" si="25"/>
        <v>0</v>
      </c>
      <c r="W136" s="17">
        <f t="shared" si="25"/>
        <v>0</v>
      </c>
      <c r="X136" s="17">
        <f t="shared" si="25"/>
        <v>0</v>
      </c>
      <c r="Y136" s="17">
        <f t="shared" si="25"/>
        <v>0</v>
      </c>
      <c r="Z136" s="17">
        <f t="shared" si="25"/>
        <v>0</v>
      </c>
      <c r="AA136" s="17">
        <f t="shared" si="25"/>
        <v>0</v>
      </c>
      <c r="AB136" s="17">
        <f t="shared" si="25"/>
        <v>0</v>
      </c>
      <c r="AC136" s="17">
        <f t="shared" si="25"/>
        <v>0</v>
      </c>
      <c r="AD136" s="17">
        <f t="shared" si="25"/>
        <v>0</v>
      </c>
      <c r="AE136" s="17">
        <f t="shared" si="25"/>
        <v>0</v>
      </c>
      <c r="AF136" s="53">
        <f t="shared" si="17"/>
        <v>1352.9599999999998</v>
      </c>
    </row>
    <row r="137" spans="1:32" x14ac:dyDescent="0.3">
      <c r="A137" s="39">
        <f>_xlfn.XLOOKUP(B137,Elementen!C:C,Elementen!A:A)</f>
        <v>41</v>
      </c>
      <c r="B137" s="15" t="s">
        <v>316</v>
      </c>
      <c r="C137" t="s">
        <v>237</v>
      </c>
      <c r="D137" t="s">
        <v>96</v>
      </c>
      <c r="F137" s="49" t="s">
        <v>346</v>
      </c>
      <c r="J137" s="6">
        <v>1</v>
      </c>
      <c r="K137" s="11" t="s">
        <v>12</v>
      </c>
      <c r="L137" s="8">
        <v>2028</v>
      </c>
      <c r="M137" s="7">
        <v>18</v>
      </c>
      <c r="N137" s="3">
        <v>12549</v>
      </c>
      <c r="O137" s="3">
        <f t="shared" si="26"/>
        <v>12549</v>
      </c>
      <c r="P137" s="40">
        <f t="shared" si="22"/>
        <v>0</v>
      </c>
      <c r="Q137" s="17">
        <f t="shared" si="25"/>
        <v>0</v>
      </c>
      <c r="R137" s="17">
        <f t="shared" si="25"/>
        <v>0</v>
      </c>
      <c r="S137" s="17">
        <f t="shared" si="25"/>
        <v>0</v>
      </c>
      <c r="T137" s="17">
        <f t="shared" si="25"/>
        <v>0</v>
      </c>
      <c r="U137" s="17">
        <f t="shared" si="25"/>
        <v>16062.719999999998</v>
      </c>
      <c r="V137" s="17">
        <f t="shared" si="25"/>
        <v>0</v>
      </c>
      <c r="W137" s="17">
        <f t="shared" si="25"/>
        <v>0</v>
      </c>
      <c r="X137" s="17">
        <f t="shared" si="25"/>
        <v>0</v>
      </c>
      <c r="Y137" s="17">
        <f t="shared" si="25"/>
        <v>0</v>
      </c>
      <c r="Z137" s="17">
        <f t="shared" si="25"/>
        <v>0</v>
      </c>
      <c r="AA137" s="17">
        <f t="shared" si="25"/>
        <v>0</v>
      </c>
      <c r="AB137" s="17">
        <f t="shared" si="25"/>
        <v>0</v>
      </c>
      <c r="AC137" s="17">
        <f t="shared" si="25"/>
        <v>0</v>
      </c>
      <c r="AD137" s="17">
        <f t="shared" si="25"/>
        <v>0</v>
      </c>
      <c r="AE137" s="17">
        <f t="shared" si="25"/>
        <v>0</v>
      </c>
      <c r="AF137" s="52">
        <f t="shared" si="17"/>
        <v>16062.719999999998</v>
      </c>
    </row>
    <row r="138" spans="1:32" x14ac:dyDescent="0.3">
      <c r="A138" s="39">
        <f>_xlfn.XLOOKUP(B138,Elementen!C:C,Elementen!A:A)</f>
        <v>41</v>
      </c>
      <c r="B138" s="15" t="s">
        <v>316</v>
      </c>
      <c r="C138" t="s">
        <v>237</v>
      </c>
      <c r="D138" t="s">
        <v>240</v>
      </c>
      <c r="F138" s="49" t="s">
        <v>346</v>
      </c>
      <c r="J138" s="6">
        <v>1</v>
      </c>
      <c r="K138" s="11" t="s">
        <v>12</v>
      </c>
      <c r="L138" s="8">
        <v>2011</v>
      </c>
      <c r="M138" s="7">
        <v>0</v>
      </c>
      <c r="N138" s="3">
        <v>433</v>
      </c>
      <c r="O138" s="3">
        <f t="shared" si="26"/>
        <v>433</v>
      </c>
      <c r="P138" s="40">
        <f t="shared" ref="P138:P169" si="27">IF(P$9&lt;L138,0,IF($M138=0,$O138,IF(P$9=$L138,$O138,IF(P$9=($L138+($M138*TRUNC((P$9-$L138)/$M138))),$O138*(P$7/$N$7),0))))</f>
        <v>433</v>
      </c>
      <c r="Q138" s="17">
        <f t="shared" si="25"/>
        <v>0</v>
      </c>
      <c r="R138" s="17">
        <f t="shared" si="25"/>
        <v>0</v>
      </c>
      <c r="S138" s="17">
        <f t="shared" si="25"/>
        <v>0</v>
      </c>
      <c r="T138" s="17">
        <f t="shared" si="25"/>
        <v>0</v>
      </c>
      <c r="U138" s="17">
        <f t="shared" si="25"/>
        <v>0</v>
      </c>
      <c r="V138" s="17">
        <f t="shared" si="25"/>
        <v>0</v>
      </c>
      <c r="W138" s="17">
        <f t="shared" si="25"/>
        <v>0</v>
      </c>
      <c r="X138" s="17">
        <f t="shared" si="25"/>
        <v>0</v>
      </c>
      <c r="Y138" s="17">
        <f t="shared" si="25"/>
        <v>0</v>
      </c>
      <c r="Z138" s="17">
        <f t="shared" si="25"/>
        <v>0</v>
      </c>
      <c r="AA138" s="17">
        <f t="shared" si="25"/>
        <v>0</v>
      </c>
      <c r="AB138" s="17">
        <f t="shared" si="25"/>
        <v>0</v>
      </c>
      <c r="AC138" s="17">
        <f t="shared" si="25"/>
        <v>0</v>
      </c>
      <c r="AD138" s="17">
        <f t="shared" si="25"/>
        <v>0</v>
      </c>
      <c r="AE138" s="17">
        <f t="shared" si="25"/>
        <v>0</v>
      </c>
      <c r="AF138" s="53">
        <f t="shared" si="17"/>
        <v>433</v>
      </c>
    </row>
    <row r="139" spans="1:32" x14ac:dyDescent="0.3">
      <c r="A139" s="39">
        <f>_xlfn.XLOOKUP(B139,Elementen!C:C,Elementen!A:A)</f>
        <v>41</v>
      </c>
      <c r="B139" s="15" t="s">
        <v>316</v>
      </c>
      <c r="C139" t="s">
        <v>241</v>
      </c>
      <c r="D139" t="s">
        <v>242</v>
      </c>
      <c r="F139" s="49" t="s">
        <v>346</v>
      </c>
      <c r="J139" s="6">
        <v>17</v>
      </c>
      <c r="K139" s="11" t="s">
        <v>12</v>
      </c>
      <c r="L139" s="8">
        <v>2042</v>
      </c>
      <c r="M139" s="7">
        <v>60</v>
      </c>
      <c r="N139" s="3">
        <v>499</v>
      </c>
      <c r="O139" s="3">
        <f t="shared" si="26"/>
        <v>8483</v>
      </c>
      <c r="P139" s="40">
        <f t="shared" si="27"/>
        <v>0</v>
      </c>
      <c r="Q139" s="17">
        <f t="shared" si="25"/>
        <v>0</v>
      </c>
      <c r="R139" s="17">
        <f t="shared" si="25"/>
        <v>0</v>
      </c>
      <c r="S139" s="17">
        <f t="shared" si="25"/>
        <v>0</v>
      </c>
      <c r="T139" s="17">
        <f t="shared" si="25"/>
        <v>0</v>
      </c>
      <c r="U139" s="17">
        <f t="shared" si="25"/>
        <v>0</v>
      </c>
      <c r="V139" s="17">
        <f t="shared" si="25"/>
        <v>0</v>
      </c>
      <c r="W139" s="17">
        <f t="shared" si="25"/>
        <v>0</v>
      </c>
      <c r="X139" s="17">
        <f t="shared" si="25"/>
        <v>0</v>
      </c>
      <c r="Y139" s="17">
        <f t="shared" si="25"/>
        <v>0</v>
      </c>
      <c r="Z139" s="17">
        <f t="shared" si="25"/>
        <v>0</v>
      </c>
      <c r="AA139" s="17">
        <f t="shared" si="25"/>
        <v>0</v>
      </c>
      <c r="AB139" s="17">
        <f t="shared" si="25"/>
        <v>0</v>
      </c>
      <c r="AC139" s="17">
        <f t="shared" si="25"/>
        <v>0</v>
      </c>
      <c r="AD139" s="17">
        <f t="shared" si="25"/>
        <v>0</v>
      </c>
      <c r="AE139" s="17">
        <f t="shared" si="25"/>
        <v>0</v>
      </c>
      <c r="AF139" s="52">
        <f t="shared" ref="AF139:AF195" si="28">SUM(P139:AE139)</f>
        <v>0</v>
      </c>
    </row>
    <row r="140" spans="1:32" x14ac:dyDescent="0.3">
      <c r="A140" s="39">
        <f>_xlfn.XLOOKUP(B140,Elementen!C:C,Elementen!A:A)</f>
        <v>41</v>
      </c>
      <c r="B140" s="15" t="s">
        <v>316</v>
      </c>
      <c r="C140" t="s">
        <v>241</v>
      </c>
      <c r="D140" t="s">
        <v>97</v>
      </c>
      <c r="F140" s="49" t="s">
        <v>346</v>
      </c>
      <c r="J140" s="6">
        <v>3.4</v>
      </c>
      <c r="K140" s="11" t="s">
        <v>12</v>
      </c>
      <c r="L140" s="8">
        <v>2012</v>
      </c>
      <c r="M140" s="7">
        <v>10</v>
      </c>
      <c r="N140" s="3">
        <v>72</v>
      </c>
      <c r="O140" s="3">
        <f t="shared" si="26"/>
        <v>244.79999999999998</v>
      </c>
      <c r="P140" s="40">
        <f t="shared" si="27"/>
        <v>0</v>
      </c>
      <c r="Q140" s="17">
        <f t="shared" ref="Q140:AE149" si="29">IF(Q$9&lt;$L140,0,IF($M140=0,0,IF(Q$9=($L140+($M140*TRUNC((Q$9-$L140)/$M140))),$O140*(1+(Q$7-$N$7)),0)))</f>
        <v>0</v>
      </c>
      <c r="R140" s="17">
        <f t="shared" si="29"/>
        <v>0</v>
      </c>
      <c r="S140" s="17">
        <f t="shared" si="29"/>
        <v>0</v>
      </c>
      <c r="T140" s="17">
        <f t="shared" si="29"/>
        <v>0</v>
      </c>
      <c r="U140" s="17">
        <f t="shared" si="29"/>
        <v>0</v>
      </c>
      <c r="V140" s="17">
        <f t="shared" si="29"/>
        <v>0</v>
      </c>
      <c r="W140" s="17">
        <f t="shared" si="29"/>
        <v>0</v>
      </c>
      <c r="X140" s="17">
        <f t="shared" si="29"/>
        <v>0</v>
      </c>
      <c r="Y140" s="17">
        <f t="shared" si="29"/>
        <v>313.34399999999994</v>
      </c>
      <c r="Z140" s="17">
        <f t="shared" si="29"/>
        <v>0</v>
      </c>
      <c r="AA140" s="17">
        <f t="shared" si="29"/>
        <v>0</v>
      </c>
      <c r="AB140" s="17">
        <f t="shared" si="29"/>
        <v>0</v>
      </c>
      <c r="AC140" s="17">
        <f t="shared" si="29"/>
        <v>0</v>
      </c>
      <c r="AD140" s="17">
        <f t="shared" si="29"/>
        <v>0</v>
      </c>
      <c r="AE140" s="17">
        <f t="shared" si="29"/>
        <v>0</v>
      </c>
      <c r="AF140" s="53">
        <f t="shared" si="28"/>
        <v>313.34399999999994</v>
      </c>
    </row>
    <row r="141" spans="1:32" x14ac:dyDescent="0.3">
      <c r="A141" s="39">
        <f>_xlfn.XLOOKUP(B141,Elementen!C:C,Elementen!A:A)</f>
        <v>41</v>
      </c>
      <c r="B141" s="15" t="s">
        <v>316</v>
      </c>
      <c r="C141" t="s">
        <v>243</v>
      </c>
      <c r="D141" t="s">
        <v>98</v>
      </c>
      <c r="F141" s="49" t="s">
        <v>346</v>
      </c>
      <c r="I141" s="4" t="s">
        <v>244</v>
      </c>
      <c r="J141" s="6">
        <v>1</v>
      </c>
      <c r="K141" s="11" t="s">
        <v>4</v>
      </c>
      <c r="L141" s="8">
        <v>2010</v>
      </c>
      <c r="M141" s="7">
        <v>0</v>
      </c>
      <c r="N141" s="3">
        <v>41476</v>
      </c>
      <c r="O141" s="3">
        <f t="shared" si="26"/>
        <v>41476</v>
      </c>
      <c r="P141" s="40">
        <f t="shared" si="27"/>
        <v>41476</v>
      </c>
      <c r="Q141" s="17">
        <f t="shared" si="29"/>
        <v>0</v>
      </c>
      <c r="R141" s="17">
        <f t="shared" si="29"/>
        <v>0</v>
      </c>
      <c r="S141" s="17">
        <f t="shared" si="29"/>
        <v>0</v>
      </c>
      <c r="T141" s="17">
        <f t="shared" si="29"/>
        <v>0</v>
      </c>
      <c r="U141" s="17">
        <f t="shared" si="29"/>
        <v>0</v>
      </c>
      <c r="V141" s="17">
        <f t="shared" si="29"/>
        <v>0</v>
      </c>
      <c r="W141" s="17">
        <f t="shared" si="29"/>
        <v>0</v>
      </c>
      <c r="X141" s="17">
        <f t="shared" si="29"/>
        <v>0</v>
      </c>
      <c r="Y141" s="17">
        <f t="shared" si="29"/>
        <v>0</v>
      </c>
      <c r="Z141" s="17">
        <f t="shared" si="29"/>
        <v>0</v>
      </c>
      <c r="AA141" s="17">
        <f t="shared" si="29"/>
        <v>0</v>
      </c>
      <c r="AB141" s="17">
        <f t="shared" si="29"/>
        <v>0</v>
      </c>
      <c r="AC141" s="17">
        <f t="shared" si="29"/>
        <v>0</v>
      </c>
      <c r="AD141" s="17">
        <f t="shared" si="29"/>
        <v>0</v>
      </c>
      <c r="AE141" s="17">
        <f t="shared" si="29"/>
        <v>0</v>
      </c>
      <c r="AF141" s="52">
        <f t="shared" si="28"/>
        <v>41476</v>
      </c>
    </row>
    <row r="142" spans="1:32" x14ac:dyDescent="0.3">
      <c r="A142" s="39">
        <f>_xlfn.XLOOKUP(B142,Elementen!C:C,Elementen!A:A)</f>
        <v>41</v>
      </c>
      <c r="B142" s="15" t="s">
        <v>316</v>
      </c>
      <c r="C142" t="s">
        <v>243</v>
      </c>
      <c r="D142" t="s">
        <v>99</v>
      </c>
      <c r="F142" s="49" t="s">
        <v>346</v>
      </c>
      <c r="J142" s="6">
        <v>1</v>
      </c>
      <c r="K142" s="11" t="s">
        <v>12</v>
      </c>
      <c r="L142" s="8">
        <v>2011</v>
      </c>
      <c r="M142" s="7">
        <v>1</v>
      </c>
      <c r="N142" s="3">
        <v>1618</v>
      </c>
      <c r="O142" s="3">
        <f t="shared" si="26"/>
        <v>1618</v>
      </c>
      <c r="P142" s="40">
        <f t="shared" si="27"/>
        <v>1618</v>
      </c>
      <c r="Q142" s="17">
        <f t="shared" si="29"/>
        <v>1698.8999999999996</v>
      </c>
      <c r="R142" s="17">
        <f t="shared" si="29"/>
        <v>1909.2399999999996</v>
      </c>
      <c r="S142" s="17">
        <f t="shared" si="29"/>
        <v>1990.1399999999999</v>
      </c>
      <c r="T142" s="17">
        <f t="shared" si="29"/>
        <v>2071.0399999999995</v>
      </c>
      <c r="U142" s="17">
        <f t="shared" si="29"/>
        <v>2071.0399999999995</v>
      </c>
      <c r="V142" s="17">
        <f t="shared" si="29"/>
        <v>2071.0399999999995</v>
      </c>
      <c r="W142" s="17">
        <f t="shared" si="29"/>
        <v>2071.0399999999995</v>
      </c>
      <c r="X142" s="17">
        <f t="shared" si="29"/>
        <v>2071.0399999999995</v>
      </c>
      <c r="Y142" s="17">
        <f t="shared" si="29"/>
        <v>2071.0399999999995</v>
      </c>
      <c r="Z142" s="17">
        <f t="shared" si="29"/>
        <v>2071.0399999999995</v>
      </c>
      <c r="AA142" s="17">
        <f t="shared" si="29"/>
        <v>2071.0399999999995</v>
      </c>
      <c r="AB142" s="17">
        <f t="shared" si="29"/>
        <v>2071.0399999999995</v>
      </c>
      <c r="AC142" s="17">
        <f t="shared" si="29"/>
        <v>2071.0399999999995</v>
      </c>
      <c r="AD142" s="17">
        <f t="shared" si="29"/>
        <v>2071.0399999999995</v>
      </c>
      <c r="AE142" s="17">
        <f t="shared" si="29"/>
        <v>2071.0399999999995</v>
      </c>
      <c r="AF142" s="53">
        <f t="shared" si="28"/>
        <v>32068.760000000002</v>
      </c>
    </row>
    <row r="143" spans="1:32" x14ac:dyDescent="0.3">
      <c r="A143" s="39">
        <f>_xlfn.XLOOKUP(B143,Elementen!C:C,Elementen!A:A)</f>
        <v>41</v>
      </c>
      <c r="B143" s="15" t="s">
        <v>316</v>
      </c>
      <c r="C143" t="s">
        <v>243</v>
      </c>
      <c r="D143" t="s">
        <v>100</v>
      </c>
      <c r="F143" s="49" t="s">
        <v>346</v>
      </c>
      <c r="J143" s="6">
        <v>1</v>
      </c>
      <c r="K143" s="11" t="s">
        <v>12</v>
      </c>
      <c r="L143" s="8">
        <v>2011</v>
      </c>
      <c r="M143" s="7">
        <v>1</v>
      </c>
      <c r="N143" s="3">
        <v>7735</v>
      </c>
      <c r="O143" s="3">
        <f t="shared" si="26"/>
        <v>7735</v>
      </c>
      <c r="P143" s="40">
        <f t="shared" si="27"/>
        <v>7735</v>
      </c>
      <c r="Q143" s="17">
        <f t="shared" si="29"/>
        <v>8121.7499999999982</v>
      </c>
      <c r="R143" s="17">
        <f t="shared" si="29"/>
        <v>9127.2999999999975</v>
      </c>
      <c r="S143" s="17">
        <f t="shared" si="29"/>
        <v>9514.0499999999993</v>
      </c>
      <c r="T143" s="17">
        <f t="shared" si="29"/>
        <v>9900.7999999999993</v>
      </c>
      <c r="U143" s="17">
        <f t="shared" si="29"/>
        <v>9900.7999999999993</v>
      </c>
      <c r="V143" s="17">
        <f t="shared" si="29"/>
        <v>9900.7999999999993</v>
      </c>
      <c r="W143" s="17">
        <f t="shared" si="29"/>
        <v>9900.7999999999993</v>
      </c>
      <c r="X143" s="17">
        <f t="shared" si="29"/>
        <v>9900.7999999999993</v>
      </c>
      <c r="Y143" s="17">
        <f t="shared" si="29"/>
        <v>9900.7999999999993</v>
      </c>
      <c r="Z143" s="17">
        <f t="shared" si="29"/>
        <v>9900.7999999999993</v>
      </c>
      <c r="AA143" s="17">
        <f t="shared" si="29"/>
        <v>9900.7999999999993</v>
      </c>
      <c r="AB143" s="17">
        <f t="shared" si="29"/>
        <v>9900.7999999999993</v>
      </c>
      <c r="AC143" s="17">
        <f t="shared" si="29"/>
        <v>9900.7999999999993</v>
      </c>
      <c r="AD143" s="17">
        <f t="shared" si="29"/>
        <v>9900.7999999999993</v>
      </c>
      <c r="AE143" s="17">
        <f t="shared" si="29"/>
        <v>9900.7999999999993</v>
      </c>
      <c r="AF143" s="52">
        <f t="shared" si="28"/>
        <v>153307.69999999998</v>
      </c>
    </row>
    <row r="144" spans="1:32" x14ac:dyDescent="0.3">
      <c r="A144" s="39">
        <f>_xlfn.XLOOKUP(B144,Elementen!C:C,Elementen!A:A)</f>
        <v>42</v>
      </c>
      <c r="B144" s="15" t="s">
        <v>317</v>
      </c>
      <c r="C144" t="s">
        <v>54</v>
      </c>
      <c r="D144" t="s">
        <v>245</v>
      </c>
      <c r="F144" s="49" t="s">
        <v>346</v>
      </c>
      <c r="J144" s="6">
        <v>1</v>
      </c>
      <c r="K144" s="11" t="s">
        <v>4</v>
      </c>
      <c r="L144" s="8">
        <v>2035</v>
      </c>
      <c r="M144" s="7">
        <v>48</v>
      </c>
      <c r="N144" s="3">
        <v>1210</v>
      </c>
      <c r="O144" s="3">
        <f t="shared" si="26"/>
        <v>1210</v>
      </c>
      <c r="P144" s="40">
        <f t="shared" si="27"/>
        <v>0</v>
      </c>
      <c r="Q144" s="17">
        <f t="shared" si="29"/>
        <v>0</v>
      </c>
      <c r="R144" s="17">
        <f t="shared" si="29"/>
        <v>0</v>
      </c>
      <c r="S144" s="17">
        <f t="shared" si="29"/>
        <v>0</v>
      </c>
      <c r="T144" s="17">
        <f t="shared" si="29"/>
        <v>0</v>
      </c>
      <c r="U144" s="17">
        <f t="shared" si="29"/>
        <v>0</v>
      </c>
      <c r="V144" s="17">
        <f t="shared" si="29"/>
        <v>0</v>
      </c>
      <c r="W144" s="17">
        <f t="shared" si="29"/>
        <v>0</v>
      </c>
      <c r="X144" s="17">
        <f t="shared" si="29"/>
        <v>0</v>
      </c>
      <c r="Y144" s="17">
        <f t="shared" si="29"/>
        <v>0</v>
      </c>
      <c r="Z144" s="17">
        <f t="shared" si="29"/>
        <v>0</v>
      </c>
      <c r="AA144" s="17">
        <f t="shared" si="29"/>
        <v>0</v>
      </c>
      <c r="AB144" s="17">
        <f t="shared" si="29"/>
        <v>1548.7999999999997</v>
      </c>
      <c r="AC144" s="17">
        <f t="shared" si="29"/>
        <v>0</v>
      </c>
      <c r="AD144" s="17">
        <f t="shared" si="29"/>
        <v>0</v>
      </c>
      <c r="AE144" s="17">
        <f t="shared" si="29"/>
        <v>0</v>
      </c>
      <c r="AF144" s="53">
        <f t="shared" si="28"/>
        <v>1548.7999999999997</v>
      </c>
    </row>
    <row r="145" spans="1:32" x14ac:dyDescent="0.3">
      <c r="A145" s="39">
        <f>_xlfn.XLOOKUP(B145,Elementen!C:C,Elementen!A:A)</f>
        <v>42</v>
      </c>
      <c r="B145" s="15" t="s">
        <v>317</v>
      </c>
      <c r="C145" t="s">
        <v>54</v>
      </c>
      <c r="D145" t="s">
        <v>246</v>
      </c>
      <c r="F145" s="49" t="s">
        <v>346</v>
      </c>
      <c r="J145">
        <v>1</v>
      </c>
      <c r="K145" s="9" t="s">
        <v>4</v>
      </c>
      <c r="L145" s="7">
        <v>2011</v>
      </c>
      <c r="M145" s="7">
        <v>4</v>
      </c>
      <c r="N145" s="3">
        <v>617</v>
      </c>
      <c r="O145" s="3">
        <f t="shared" si="26"/>
        <v>617</v>
      </c>
      <c r="P145" s="40">
        <f t="shared" si="27"/>
        <v>617</v>
      </c>
      <c r="Q145" s="17">
        <f t="shared" si="29"/>
        <v>0</v>
      </c>
      <c r="R145" s="17">
        <f t="shared" si="29"/>
        <v>0</v>
      </c>
      <c r="S145" s="17">
        <f t="shared" si="29"/>
        <v>0</v>
      </c>
      <c r="T145" s="17">
        <f t="shared" si="29"/>
        <v>789.75999999999988</v>
      </c>
      <c r="U145" s="17">
        <f t="shared" si="29"/>
        <v>0</v>
      </c>
      <c r="V145" s="17">
        <f t="shared" si="29"/>
        <v>0</v>
      </c>
      <c r="W145" s="17">
        <f t="shared" si="29"/>
        <v>0</v>
      </c>
      <c r="X145" s="17">
        <f t="shared" si="29"/>
        <v>789.75999999999988</v>
      </c>
      <c r="Y145" s="17">
        <f t="shared" si="29"/>
        <v>0</v>
      </c>
      <c r="Z145" s="17">
        <f t="shared" si="29"/>
        <v>0</v>
      </c>
      <c r="AA145" s="17">
        <f t="shared" si="29"/>
        <v>0</v>
      </c>
      <c r="AB145" s="17">
        <f t="shared" si="29"/>
        <v>789.75999999999988</v>
      </c>
      <c r="AC145" s="17">
        <f t="shared" si="29"/>
        <v>0</v>
      </c>
      <c r="AD145" s="17">
        <f t="shared" si="29"/>
        <v>0</v>
      </c>
      <c r="AE145" s="17">
        <f t="shared" si="29"/>
        <v>0</v>
      </c>
      <c r="AF145" s="52">
        <f t="shared" si="28"/>
        <v>2986.2799999999993</v>
      </c>
    </row>
    <row r="146" spans="1:32" x14ac:dyDescent="0.3">
      <c r="A146" s="39">
        <f>_xlfn.XLOOKUP(B146,Elementen!C:C,Elementen!A:A)</f>
        <v>42</v>
      </c>
      <c r="B146" s="15" t="s">
        <v>317</v>
      </c>
      <c r="C146" t="s">
        <v>247</v>
      </c>
      <c r="D146" s="6" t="s">
        <v>248</v>
      </c>
      <c r="F146" s="49" t="s">
        <v>346</v>
      </c>
      <c r="I146" s="6"/>
      <c r="J146">
        <v>1</v>
      </c>
      <c r="K146" s="9" t="s">
        <v>4</v>
      </c>
      <c r="L146" s="7">
        <v>2035</v>
      </c>
      <c r="M146" s="7">
        <v>48</v>
      </c>
      <c r="N146" s="3">
        <v>1221</v>
      </c>
      <c r="O146" s="3">
        <f t="shared" si="26"/>
        <v>1221</v>
      </c>
      <c r="P146" s="40">
        <f t="shared" si="27"/>
        <v>0</v>
      </c>
      <c r="Q146" s="17">
        <f t="shared" si="29"/>
        <v>0</v>
      </c>
      <c r="R146" s="17">
        <f t="shared" si="29"/>
        <v>0</v>
      </c>
      <c r="S146" s="17">
        <f t="shared" si="29"/>
        <v>0</v>
      </c>
      <c r="T146" s="17">
        <f t="shared" si="29"/>
        <v>0</v>
      </c>
      <c r="U146" s="17">
        <f t="shared" si="29"/>
        <v>0</v>
      </c>
      <c r="V146" s="17">
        <f t="shared" si="29"/>
        <v>0</v>
      </c>
      <c r="W146" s="17">
        <f t="shared" si="29"/>
        <v>0</v>
      </c>
      <c r="X146" s="17">
        <f t="shared" si="29"/>
        <v>0</v>
      </c>
      <c r="Y146" s="17">
        <f t="shared" si="29"/>
        <v>0</v>
      </c>
      <c r="Z146" s="17">
        <f t="shared" si="29"/>
        <v>0</v>
      </c>
      <c r="AA146" s="17">
        <f t="shared" si="29"/>
        <v>0</v>
      </c>
      <c r="AB146" s="17">
        <f t="shared" si="29"/>
        <v>1562.8799999999997</v>
      </c>
      <c r="AC146" s="17">
        <f t="shared" si="29"/>
        <v>0</v>
      </c>
      <c r="AD146" s="17">
        <f t="shared" si="29"/>
        <v>0</v>
      </c>
      <c r="AE146" s="17">
        <f t="shared" si="29"/>
        <v>0</v>
      </c>
      <c r="AF146" s="53">
        <f t="shared" si="28"/>
        <v>1562.8799999999997</v>
      </c>
    </row>
    <row r="147" spans="1:32" x14ac:dyDescent="0.3">
      <c r="A147" s="39">
        <f>_xlfn.XLOOKUP(B147,Elementen!C:C,Elementen!A:A)</f>
        <v>42</v>
      </c>
      <c r="B147" s="15" t="s">
        <v>317</v>
      </c>
      <c r="C147" t="s">
        <v>101</v>
      </c>
      <c r="D147" s="6" t="s">
        <v>102</v>
      </c>
      <c r="F147" s="49" t="s">
        <v>346</v>
      </c>
      <c r="I147" s="6"/>
      <c r="J147" s="6">
        <v>35</v>
      </c>
      <c r="K147" s="9" t="s">
        <v>2</v>
      </c>
      <c r="L147" s="7">
        <v>2031</v>
      </c>
      <c r="M147" s="7">
        <v>24</v>
      </c>
      <c r="N147" s="3">
        <v>338</v>
      </c>
      <c r="O147" s="3">
        <f t="shared" si="26"/>
        <v>11830</v>
      </c>
      <c r="P147" s="40">
        <f t="shared" si="27"/>
        <v>0</v>
      </c>
      <c r="Q147" s="17">
        <f t="shared" si="29"/>
        <v>0</v>
      </c>
      <c r="R147" s="17">
        <f t="shared" si="29"/>
        <v>0</v>
      </c>
      <c r="S147" s="17">
        <f t="shared" si="29"/>
        <v>0</v>
      </c>
      <c r="T147" s="17">
        <f t="shared" si="29"/>
        <v>0</v>
      </c>
      <c r="U147" s="17">
        <f t="shared" si="29"/>
        <v>0</v>
      </c>
      <c r="V147" s="17">
        <f t="shared" si="29"/>
        <v>0</v>
      </c>
      <c r="W147" s="17">
        <f t="shared" si="29"/>
        <v>0</v>
      </c>
      <c r="X147" s="17">
        <f t="shared" si="29"/>
        <v>15142.399999999998</v>
      </c>
      <c r="Y147" s="17">
        <f t="shared" si="29"/>
        <v>0</v>
      </c>
      <c r="Z147" s="17">
        <f t="shared" si="29"/>
        <v>0</v>
      </c>
      <c r="AA147" s="17">
        <f t="shared" si="29"/>
        <v>0</v>
      </c>
      <c r="AB147" s="17">
        <f t="shared" si="29"/>
        <v>0</v>
      </c>
      <c r="AC147" s="17">
        <f t="shared" si="29"/>
        <v>0</v>
      </c>
      <c r="AD147" s="17">
        <f t="shared" si="29"/>
        <v>0</v>
      </c>
      <c r="AE147" s="17">
        <f t="shared" si="29"/>
        <v>0</v>
      </c>
      <c r="AF147" s="52">
        <f t="shared" si="28"/>
        <v>15142.399999999998</v>
      </c>
    </row>
    <row r="148" spans="1:32" x14ac:dyDescent="0.3">
      <c r="A148" s="39">
        <f>_xlfn.XLOOKUP(B148,Elementen!C:C,Elementen!A:A)</f>
        <v>42</v>
      </c>
      <c r="B148" s="15" t="s">
        <v>317</v>
      </c>
      <c r="C148" t="s">
        <v>101</v>
      </c>
      <c r="D148" s="6" t="s">
        <v>249</v>
      </c>
      <c r="F148" s="49" t="s">
        <v>346</v>
      </c>
      <c r="I148" s="6"/>
      <c r="J148" s="6">
        <v>1</v>
      </c>
      <c r="K148" s="9" t="s">
        <v>4</v>
      </c>
      <c r="L148" s="7">
        <v>2031</v>
      </c>
      <c r="M148" s="7">
        <v>3</v>
      </c>
      <c r="N148" s="3">
        <v>144</v>
      </c>
      <c r="O148" s="3">
        <f t="shared" si="26"/>
        <v>144</v>
      </c>
      <c r="P148" s="40">
        <f t="shared" si="27"/>
        <v>0</v>
      </c>
      <c r="Q148" s="17">
        <f t="shared" si="29"/>
        <v>0</v>
      </c>
      <c r="R148" s="17">
        <f t="shared" si="29"/>
        <v>0</v>
      </c>
      <c r="S148" s="17">
        <f t="shared" si="29"/>
        <v>0</v>
      </c>
      <c r="T148" s="17">
        <f t="shared" si="29"/>
        <v>0</v>
      </c>
      <c r="U148" s="17">
        <f t="shared" si="29"/>
        <v>0</v>
      </c>
      <c r="V148" s="17">
        <f t="shared" si="29"/>
        <v>0</v>
      </c>
      <c r="W148" s="17">
        <f t="shared" si="29"/>
        <v>0</v>
      </c>
      <c r="X148" s="17">
        <f t="shared" si="29"/>
        <v>184.31999999999996</v>
      </c>
      <c r="Y148" s="17">
        <f t="shared" si="29"/>
        <v>0</v>
      </c>
      <c r="Z148" s="17">
        <f t="shared" si="29"/>
        <v>0</v>
      </c>
      <c r="AA148" s="17">
        <f t="shared" si="29"/>
        <v>184.31999999999996</v>
      </c>
      <c r="AB148" s="17">
        <f t="shared" si="29"/>
        <v>0</v>
      </c>
      <c r="AC148" s="17">
        <f t="shared" si="29"/>
        <v>0</v>
      </c>
      <c r="AD148" s="17">
        <f t="shared" si="29"/>
        <v>184.31999999999996</v>
      </c>
      <c r="AE148" s="17">
        <f t="shared" si="29"/>
        <v>0</v>
      </c>
      <c r="AF148" s="53">
        <f t="shared" si="28"/>
        <v>552.95999999999992</v>
      </c>
    </row>
    <row r="149" spans="1:32" x14ac:dyDescent="0.3">
      <c r="A149" s="39">
        <f>_xlfn.XLOOKUP(B149,Elementen!C:C,Elementen!A:A)</f>
        <v>42</v>
      </c>
      <c r="B149" s="15" t="s">
        <v>317</v>
      </c>
      <c r="C149" t="s">
        <v>101</v>
      </c>
      <c r="D149" s="6" t="s">
        <v>250</v>
      </c>
      <c r="F149" s="49" t="s">
        <v>346</v>
      </c>
      <c r="I149" s="6"/>
      <c r="J149" s="6">
        <v>2</v>
      </c>
      <c r="K149" s="9" t="s">
        <v>12</v>
      </c>
      <c r="L149" s="7">
        <v>2031</v>
      </c>
      <c r="M149" s="7">
        <v>24</v>
      </c>
      <c r="N149" s="3">
        <v>265</v>
      </c>
      <c r="O149" s="3">
        <f t="shared" si="26"/>
        <v>530</v>
      </c>
      <c r="P149" s="40">
        <f t="shared" si="27"/>
        <v>0</v>
      </c>
      <c r="Q149" s="17">
        <f t="shared" si="29"/>
        <v>0</v>
      </c>
      <c r="R149" s="17">
        <f t="shared" si="29"/>
        <v>0</v>
      </c>
      <c r="S149" s="17">
        <f t="shared" si="29"/>
        <v>0</v>
      </c>
      <c r="T149" s="17">
        <f t="shared" si="29"/>
        <v>0</v>
      </c>
      <c r="U149" s="17">
        <f t="shared" si="29"/>
        <v>0</v>
      </c>
      <c r="V149" s="17">
        <f t="shared" si="29"/>
        <v>0</v>
      </c>
      <c r="W149" s="17">
        <f t="shared" si="29"/>
        <v>0</v>
      </c>
      <c r="X149" s="17">
        <f t="shared" si="29"/>
        <v>678.39999999999986</v>
      </c>
      <c r="Y149" s="17">
        <f t="shared" si="29"/>
        <v>0</v>
      </c>
      <c r="Z149" s="17">
        <f t="shared" si="29"/>
        <v>0</v>
      </c>
      <c r="AA149" s="17">
        <f t="shared" si="29"/>
        <v>0</v>
      </c>
      <c r="AB149" s="17">
        <f t="shared" si="29"/>
        <v>0</v>
      </c>
      <c r="AC149" s="17">
        <f t="shared" si="29"/>
        <v>0</v>
      </c>
      <c r="AD149" s="17">
        <f t="shared" si="29"/>
        <v>0</v>
      </c>
      <c r="AE149" s="17">
        <f t="shared" si="29"/>
        <v>0</v>
      </c>
      <c r="AF149" s="52">
        <f t="shared" si="28"/>
        <v>678.39999999999986</v>
      </c>
    </row>
    <row r="150" spans="1:32" x14ac:dyDescent="0.3">
      <c r="A150" s="39">
        <f>_xlfn.XLOOKUP(B150,Elementen!C:C,Elementen!A:A)</f>
        <v>42</v>
      </c>
      <c r="B150" s="15" t="s">
        <v>317</v>
      </c>
      <c r="C150" t="s">
        <v>101</v>
      </c>
      <c r="D150" s="6" t="s">
        <v>251</v>
      </c>
      <c r="F150" s="49" t="s">
        <v>346</v>
      </c>
      <c r="I150" s="6"/>
      <c r="J150" s="6">
        <v>2</v>
      </c>
      <c r="K150" s="9" t="s">
        <v>12</v>
      </c>
      <c r="L150" s="7">
        <v>2031</v>
      </c>
      <c r="M150" s="7">
        <v>24</v>
      </c>
      <c r="N150" s="3">
        <v>176</v>
      </c>
      <c r="O150" s="3">
        <f t="shared" si="26"/>
        <v>352</v>
      </c>
      <c r="P150" s="40">
        <f t="shared" si="27"/>
        <v>0</v>
      </c>
      <c r="Q150" s="17">
        <f t="shared" ref="Q150:AE159" si="30">IF(Q$9&lt;$L150,0,IF($M150=0,0,IF(Q$9=($L150+($M150*TRUNC((Q$9-$L150)/$M150))),$O150*(1+(Q$7-$N$7)),0)))</f>
        <v>0</v>
      </c>
      <c r="R150" s="17">
        <f t="shared" si="30"/>
        <v>0</v>
      </c>
      <c r="S150" s="17">
        <f t="shared" si="30"/>
        <v>0</v>
      </c>
      <c r="T150" s="17">
        <f t="shared" si="30"/>
        <v>0</v>
      </c>
      <c r="U150" s="17">
        <f t="shared" si="30"/>
        <v>0</v>
      </c>
      <c r="V150" s="17">
        <f t="shared" si="30"/>
        <v>0</v>
      </c>
      <c r="W150" s="17">
        <f t="shared" si="30"/>
        <v>0</v>
      </c>
      <c r="X150" s="17">
        <f t="shared" si="30"/>
        <v>450.55999999999995</v>
      </c>
      <c r="Y150" s="17">
        <f t="shared" si="30"/>
        <v>0</v>
      </c>
      <c r="Z150" s="17">
        <f t="shared" si="30"/>
        <v>0</v>
      </c>
      <c r="AA150" s="17">
        <f t="shared" si="30"/>
        <v>0</v>
      </c>
      <c r="AB150" s="17">
        <f t="shared" si="30"/>
        <v>0</v>
      </c>
      <c r="AC150" s="17">
        <f t="shared" si="30"/>
        <v>0</v>
      </c>
      <c r="AD150" s="17">
        <f t="shared" si="30"/>
        <v>0</v>
      </c>
      <c r="AE150" s="17">
        <f t="shared" si="30"/>
        <v>0</v>
      </c>
      <c r="AF150" s="53">
        <f t="shared" si="28"/>
        <v>450.55999999999995</v>
      </c>
    </row>
    <row r="151" spans="1:32" x14ac:dyDescent="0.3">
      <c r="A151" s="39">
        <f>_xlfn.XLOOKUP(B151,Elementen!C:C,Elementen!A:A)</f>
        <v>42</v>
      </c>
      <c r="B151" s="15" t="s">
        <v>317</v>
      </c>
      <c r="C151" t="s">
        <v>101</v>
      </c>
      <c r="D151" s="6" t="s">
        <v>225</v>
      </c>
      <c r="F151" s="49" t="s">
        <v>346</v>
      </c>
      <c r="I151" s="6"/>
      <c r="J151" s="6">
        <v>35</v>
      </c>
      <c r="K151" s="9" t="s">
        <v>2</v>
      </c>
      <c r="L151" s="7">
        <v>2031</v>
      </c>
      <c r="M151" s="7">
        <v>12</v>
      </c>
      <c r="N151" s="3">
        <v>101</v>
      </c>
      <c r="O151" s="3">
        <f t="shared" si="26"/>
        <v>3535</v>
      </c>
      <c r="P151" s="40">
        <f t="shared" si="27"/>
        <v>0</v>
      </c>
      <c r="Q151" s="17">
        <f t="shared" si="30"/>
        <v>0</v>
      </c>
      <c r="R151" s="17">
        <f t="shared" si="30"/>
        <v>0</v>
      </c>
      <c r="S151" s="17">
        <f t="shared" si="30"/>
        <v>0</v>
      </c>
      <c r="T151" s="17">
        <f t="shared" si="30"/>
        <v>0</v>
      </c>
      <c r="U151" s="17">
        <f t="shared" si="30"/>
        <v>0</v>
      </c>
      <c r="V151" s="17">
        <f t="shared" si="30"/>
        <v>0</v>
      </c>
      <c r="W151" s="17">
        <f t="shared" si="30"/>
        <v>0</v>
      </c>
      <c r="X151" s="17">
        <f t="shared" si="30"/>
        <v>4524.7999999999993</v>
      </c>
      <c r="Y151" s="17">
        <f t="shared" si="30"/>
        <v>0</v>
      </c>
      <c r="Z151" s="17">
        <f t="shared" si="30"/>
        <v>0</v>
      </c>
      <c r="AA151" s="17">
        <f t="shared" si="30"/>
        <v>0</v>
      </c>
      <c r="AB151" s="17">
        <f t="shared" si="30"/>
        <v>0</v>
      </c>
      <c r="AC151" s="17">
        <f t="shared" si="30"/>
        <v>0</v>
      </c>
      <c r="AD151" s="17">
        <f t="shared" si="30"/>
        <v>0</v>
      </c>
      <c r="AE151" s="17">
        <f t="shared" si="30"/>
        <v>0</v>
      </c>
      <c r="AF151" s="52">
        <f t="shared" si="28"/>
        <v>4524.7999999999993</v>
      </c>
    </row>
    <row r="152" spans="1:32" x14ac:dyDescent="0.3">
      <c r="A152" s="39">
        <f>_xlfn.XLOOKUP(B152,Elementen!C:C,Elementen!A:A)</f>
        <v>42</v>
      </c>
      <c r="B152" s="15" t="s">
        <v>317</v>
      </c>
      <c r="C152" t="s">
        <v>252</v>
      </c>
      <c r="D152" s="6" t="s">
        <v>249</v>
      </c>
      <c r="F152" s="49" t="s">
        <v>346</v>
      </c>
      <c r="I152" s="6"/>
      <c r="J152" s="6">
        <v>2</v>
      </c>
      <c r="K152" s="9" t="s">
        <v>4</v>
      </c>
      <c r="L152" s="7">
        <v>2031</v>
      </c>
      <c r="M152" s="7">
        <v>3</v>
      </c>
      <c r="N152" s="3">
        <v>144</v>
      </c>
      <c r="O152" s="3">
        <f t="shared" si="26"/>
        <v>288</v>
      </c>
      <c r="P152" s="40">
        <f t="shared" si="27"/>
        <v>0</v>
      </c>
      <c r="Q152" s="17">
        <f t="shared" si="30"/>
        <v>0</v>
      </c>
      <c r="R152" s="17">
        <f t="shared" si="30"/>
        <v>0</v>
      </c>
      <c r="S152" s="17">
        <f t="shared" si="30"/>
        <v>0</v>
      </c>
      <c r="T152" s="17">
        <f t="shared" si="30"/>
        <v>0</v>
      </c>
      <c r="U152" s="17">
        <f t="shared" si="30"/>
        <v>0</v>
      </c>
      <c r="V152" s="17">
        <f t="shared" si="30"/>
        <v>0</v>
      </c>
      <c r="W152" s="17">
        <f t="shared" si="30"/>
        <v>0</v>
      </c>
      <c r="X152" s="17">
        <f t="shared" si="30"/>
        <v>368.63999999999993</v>
      </c>
      <c r="Y152" s="17">
        <f t="shared" si="30"/>
        <v>0</v>
      </c>
      <c r="Z152" s="17">
        <f t="shared" si="30"/>
        <v>0</v>
      </c>
      <c r="AA152" s="17">
        <f t="shared" si="30"/>
        <v>368.63999999999993</v>
      </c>
      <c r="AB152" s="17">
        <f t="shared" si="30"/>
        <v>0</v>
      </c>
      <c r="AC152" s="17">
        <f t="shared" si="30"/>
        <v>0</v>
      </c>
      <c r="AD152" s="17">
        <f t="shared" si="30"/>
        <v>368.63999999999993</v>
      </c>
      <c r="AE152" s="17">
        <f t="shared" si="30"/>
        <v>0</v>
      </c>
      <c r="AF152" s="53">
        <f t="shared" si="28"/>
        <v>1105.9199999999998</v>
      </c>
    </row>
    <row r="153" spans="1:32" x14ac:dyDescent="0.3">
      <c r="A153" s="39">
        <f>_xlfn.XLOOKUP(B153,Elementen!C:C,Elementen!A:A)</f>
        <v>42</v>
      </c>
      <c r="B153" s="15" t="s">
        <v>317</v>
      </c>
      <c r="C153" t="s">
        <v>253</v>
      </c>
      <c r="D153" t="s">
        <v>250</v>
      </c>
      <c r="F153" s="49" t="s">
        <v>348</v>
      </c>
      <c r="J153" s="6">
        <v>1</v>
      </c>
      <c r="K153" s="9" t="s">
        <v>12</v>
      </c>
      <c r="L153" s="8">
        <v>2031</v>
      </c>
      <c r="M153" s="7">
        <v>24</v>
      </c>
      <c r="N153" s="3">
        <v>265</v>
      </c>
      <c r="O153" s="3">
        <f t="shared" si="26"/>
        <v>265</v>
      </c>
      <c r="P153" s="40">
        <f t="shared" si="27"/>
        <v>0</v>
      </c>
      <c r="Q153" s="17">
        <f t="shared" si="30"/>
        <v>0</v>
      </c>
      <c r="R153" s="17">
        <f t="shared" si="30"/>
        <v>0</v>
      </c>
      <c r="S153" s="17">
        <f t="shared" si="30"/>
        <v>0</v>
      </c>
      <c r="T153" s="17">
        <f t="shared" si="30"/>
        <v>0</v>
      </c>
      <c r="U153" s="17">
        <f t="shared" si="30"/>
        <v>0</v>
      </c>
      <c r="V153" s="17">
        <f t="shared" si="30"/>
        <v>0</v>
      </c>
      <c r="W153" s="17">
        <f t="shared" si="30"/>
        <v>0</v>
      </c>
      <c r="X153" s="17">
        <f t="shared" si="30"/>
        <v>339.19999999999993</v>
      </c>
      <c r="Y153" s="17">
        <f t="shared" si="30"/>
        <v>0</v>
      </c>
      <c r="Z153" s="17">
        <f t="shared" si="30"/>
        <v>0</v>
      </c>
      <c r="AA153" s="17">
        <f t="shared" si="30"/>
        <v>0</v>
      </c>
      <c r="AB153" s="17">
        <f t="shared" si="30"/>
        <v>0</v>
      </c>
      <c r="AC153" s="17">
        <f t="shared" si="30"/>
        <v>0</v>
      </c>
      <c r="AD153" s="17">
        <f t="shared" si="30"/>
        <v>0</v>
      </c>
      <c r="AE153" s="17">
        <f t="shared" si="30"/>
        <v>0</v>
      </c>
      <c r="AF153" s="52">
        <f t="shared" si="28"/>
        <v>339.19999999999993</v>
      </c>
    </row>
    <row r="154" spans="1:32" x14ac:dyDescent="0.3">
      <c r="A154" s="39">
        <f>_xlfn.XLOOKUP(B154,Elementen!C:C,Elementen!A:A)</f>
        <v>42</v>
      </c>
      <c r="B154" s="15" t="s">
        <v>317</v>
      </c>
      <c r="C154" t="s">
        <v>253</v>
      </c>
      <c r="D154" t="s">
        <v>251</v>
      </c>
      <c r="F154" s="49" t="s">
        <v>346</v>
      </c>
      <c r="J154" s="6">
        <v>1</v>
      </c>
      <c r="K154" s="9" t="s">
        <v>12</v>
      </c>
      <c r="L154" s="8">
        <v>2031</v>
      </c>
      <c r="M154" s="7">
        <v>24</v>
      </c>
      <c r="N154" s="3">
        <v>295</v>
      </c>
      <c r="O154" s="3">
        <f t="shared" si="26"/>
        <v>295</v>
      </c>
      <c r="P154" s="40">
        <f t="shared" si="27"/>
        <v>0</v>
      </c>
      <c r="Q154" s="17">
        <f t="shared" si="30"/>
        <v>0</v>
      </c>
      <c r="R154" s="17">
        <f t="shared" si="30"/>
        <v>0</v>
      </c>
      <c r="S154" s="17">
        <f t="shared" si="30"/>
        <v>0</v>
      </c>
      <c r="T154" s="17">
        <f t="shared" si="30"/>
        <v>0</v>
      </c>
      <c r="U154" s="17">
        <f t="shared" si="30"/>
        <v>0</v>
      </c>
      <c r="V154" s="17">
        <f t="shared" si="30"/>
        <v>0</v>
      </c>
      <c r="W154" s="17">
        <f t="shared" si="30"/>
        <v>0</v>
      </c>
      <c r="X154" s="17">
        <f t="shared" si="30"/>
        <v>377.59999999999997</v>
      </c>
      <c r="Y154" s="17">
        <f t="shared" si="30"/>
        <v>0</v>
      </c>
      <c r="Z154" s="17">
        <f t="shared" si="30"/>
        <v>0</v>
      </c>
      <c r="AA154" s="17">
        <f t="shared" si="30"/>
        <v>0</v>
      </c>
      <c r="AB154" s="17">
        <f t="shared" si="30"/>
        <v>0</v>
      </c>
      <c r="AC154" s="17">
        <f t="shared" si="30"/>
        <v>0</v>
      </c>
      <c r="AD154" s="17">
        <f t="shared" si="30"/>
        <v>0</v>
      </c>
      <c r="AE154" s="17">
        <f t="shared" si="30"/>
        <v>0</v>
      </c>
      <c r="AF154" s="53">
        <f t="shared" si="28"/>
        <v>377.59999999999997</v>
      </c>
    </row>
    <row r="155" spans="1:32" x14ac:dyDescent="0.3">
      <c r="A155" s="39">
        <f>_xlfn.XLOOKUP(B155,Elementen!C:C,Elementen!A:A)</f>
        <v>42</v>
      </c>
      <c r="B155" s="15" t="s">
        <v>317</v>
      </c>
      <c r="C155" t="s">
        <v>253</v>
      </c>
      <c r="D155" t="s">
        <v>55</v>
      </c>
      <c r="F155" s="49" t="s">
        <v>350</v>
      </c>
      <c r="J155" s="6">
        <v>8</v>
      </c>
      <c r="K155" s="9" t="s">
        <v>2</v>
      </c>
      <c r="L155" s="8">
        <v>2031</v>
      </c>
      <c r="M155" s="7">
        <v>12</v>
      </c>
      <c r="N155" s="3">
        <v>101</v>
      </c>
      <c r="O155" s="3">
        <f t="shared" si="26"/>
        <v>808</v>
      </c>
      <c r="P155" s="40">
        <f t="shared" si="27"/>
        <v>0</v>
      </c>
      <c r="Q155" s="17">
        <f t="shared" si="30"/>
        <v>0</v>
      </c>
      <c r="R155" s="17">
        <f t="shared" si="30"/>
        <v>0</v>
      </c>
      <c r="S155" s="17">
        <f t="shared" si="30"/>
        <v>0</v>
      </c>
      <c r="T155" s="17">
        <f t="shared" si="30"/>
        <v>0</v>
      </c>
      <c r="U155" s="17">
        <f t="shared" si="30"/>
        <v>0</v>
      </c>
      <c r="V155" s="17">
        <f t="shared" si="30"/>
        <v>0</v>
      </c>
      <c r="W155" s="17">
        <f t="shared" si="30"/>
        <v>0</v>
      </c>
      <c r="X155" s="17">
        <f t="shared" si="30"/>
        <v>1034.2399999999998</v>
      </c>
      <c r="Y155" s="17">
        <f t="shared" si="30"/>
        <v>0</v>
      </c>
      <c r="Z155" s="17">
        <f t="shared" si="30"/>
        <v>0</v>
      </c>
      <c r="AA155" s="17">
        <f t="shared" si="30"/>
        <v>0</v>
      </c>
      <c r="AB155" s="17">
        <f t="shared" si="30"/>
        <v>0</v>
      </c>
      <c r="AC155" s="17">
        <f t="shared" si="30"/>
        <v>0</v>
      </c>
      <c r="AD155" s="17">
        <f t="shared" si="30"/>
        <v>0</v>
      </c>
      <c r="AE155" s="17">
        <f t="shared" si="30"/>
        <v>0</v>
      </c>
      <c r="AF155" s="52">
        <f t="shared" si="28"/>
        <v>1034.2399999999998</v>
      </c>
    </row>
    <row r="156" spans="1:32" x14ac:dyDescent="0.3">
      <c r="A156" s="39">
        <f>_xlfn.XLOOKUP(B156,Elementen!C:C,Elementen!A:A)</f>
        <v>42</v>
      </c>
      <c r="B156" s="15" t="s">
        <v>317</v>
      </c>
      <c r="C156" t="s">
        <v>253</v>
      </c>
      <c r="D156" t="s">
        <v>102</v>
      </c>
      <c r="F156" s="49" t="s">
        <v>346</v>
      </c>
      <c r="J156" s="6">
        <v>4</v>
      </c>
      <c r="K156" s="9" t="s">
        <v>2</v>
      </c>
      <c r="L156" s="8">
        <v>2023</v>
      </c>
      <c r="M156" s="7">
        <v>1</v>
      </c>
      <c r="N156" s="3">
        <v>338</v>
      </c>
      <c r="O156" s="3">
        <f t="shared" si="26"/>
        <v>1352</v>
      </c>
      <c r="P156" s="40">
        <f t="shared" si="27"/>
        <v>1352</v>
      </c>
      <c r="Q156" s="17">
        <f t="shared" si="30"/>
        <v>1419.5999999999997</v>
      </c>
      <c r="R156" s="17">
        <f t="shared" si="30"/>
        <v>1595.3599999999997</v>
      </c>
      <c r="S156" s="17">
        <f t="shared" si="30"/>
        <v>1662.96</v>
      </c>
      <c r="T156" s="17">
        <f t="shared" si="30"/>
        <v>1730.5599999999997</v>
      </c>
      <c r="U156" s="17">
        <f t="shared" si="30"/>
        <v>1730.5599999999997</v>
      </c>
      <c r="V156" s="17">
        <f t="shared" si="30"/>
        <v>1730.5599999999997</v>
      </c>
      <c r="W156" s="17">
        <f t="shared" si="30"/>
        <v>1730.5599999999997</v>
      </c>
      <c r="X156" s="17">
        <f t="shared" si="30"/>
        <v>1730.5599999999997</v>
      </c>
      <c r="Y156" s="17">
        <f t="shared" si="30"/>
        <v>1730.5599999999997</v>
      </c>
      <c r="Z156" s="17">
        <f t="shared" si="30"/>
        <v>1730.5599999999997</v>
      </c>
      <c r="AA156" s="17">
        <f t="shared" si="30"/>
        <v>1730.5599999999997</v>
      </c>
      <c r="AB156" s="17">
        <f t="shared" si="30"/>
        <v>1730.5599999999997</v>
      </c>
      <c r="AC156" s="17">
        <f t="shared" si="30"/>
        <v>1730.5599999999997</v>
      </c>
      <c r="AD156" s="17">
        <f t="shared" si="30"/>
        <v>1730.5599999999997</v>
      </c>
      <c r="AE156" s="17">
        <f t="shared" si="30"/>
        <v>1730.5599999999997</v>
      </c>
      <c r="AF156" s="53">
        <f>SUM(P156:AE156)</f>
        <v>26796.640000000007</v>
      </c>
    </row>
    <row r="157" spans="1:32" x14ac:dyDescent="0.3">
      <c r="A157" s="39">
        <f>_xlfn.XLOOKUP(B157,Elementen!C:C,Elementen!A:A)</f>
        <v>42</v>
      </c>
      <c r="B157" s="15" t="s">
        <v>317</v>
      </c>
      <c r="C157" t="s">
        <v>253</v>
      </c>
      <c r="D157" t="s">
        <v>56</v>
      </c>
      <c r="F157" s="49" t="s">
        <v>346</v>
      </c>
      <c r="J157" s="6">
        <v>1</v>
      </c>
      <c r="K157" s="9" t="s">
        <v>4</v>
      </c>
      <c r="L157" s="8">
        <v>2031</v>
      </c>
      <c r="M157" s="7">
        <v>3</v>
      </c>
      <c r="N157" s="3">
        <v>144</v>
      </c>
      <c r="O157" s="3">
        <f t="shared" si="26"/>
        <v>144</v>
      </c>
      <c r="P157" s="40">
        <f t="shared" si="27"/>
        <v>0</v>
      </c>
      <c r="Q157" s="17">
        <f t="shared" si="30"/>
        <v>0</v>
      </c>
      <c r="R157" s="17">
        <f t="shared" si="30"/>
        <v>0</v>
      </c>
      <c r="S157" s="17">
        <f t="shared" si="30"/>
        <v>0</v>
      </c>
      <c r="T157" s="17">
        <f t="shared" si="30"/>
        <v>0</v>
      </c>
      <c r="U157" s="17">
        <f t="shared" si="30"/>
        <v>0</v>
      </c>
      <c r="V157" s="17">
        <f t="shared" si="30"/>
        <v>0</v>
      </c>
      <c r="W157" s="17">
        <f t="shared" si="30"/>
        <v>0</v>
      </c>
      <c r="X157" s="17">
        <f t="shared" si="30"/>
        <v>184.31999999999996</v>
      </c>
      <c r="Y157" s="17">
        <f t="shared" si="30"/>
        <v>0</v>
      </c>
      <c r="Z157" s="17">
        <f t="shared" si="30"/>
        <v>0</v>
      </c>
      <c r="AA157" s="17">
        <f t="shared" si="30"/>
        <v>184.31999999999996</v>
      </c>
      <c r="AB157" s="17">
        <f t="shared" si="30"/>
        <v>0</v>
      </c>
      <c r="AC157" s="17">
        <f t="shared" si="30"/>
        <v>0</v>
      </c>
      <c r="AD157" s="17">
        <f t="shared" si="30"/>
        <v>184.31999999999996</v>
      </c>
      <c r="AE157" s="17">
        <f t="shared" si="30"/>
        <v>0</v>
      </c>
      <c r="AF157" s="52">
        <f t="shared" si="28"/>
        <v>552.95999999999992</v>
      </c>
    </row>
    <row r="158" spans="1:32" x14ac:dyDescent="0.3">
      <c r="A158" s="39">
        <f>_xlfn.XLOOKUP(B158,Elementen!C:C,Elementen!A:A)</f>
        <v>42</v>
      </c>
      <c r="B158" s="15" t="s">
        <v>317</v>
      </c>
      <c r="C158" t="s">
        <v>253</v>
      </c>
      <c r="D158" t="s">
        <v>254</v>
      </c>
      <c r="F158" s="49" t="s">
        <v>346</v>
      </c>
      <c r="J158" s="6">
        <v>1</v>
      </c>
      <c r="K158" s="9" t="s">
        <v>12</v>
      </c>
      <c r="L158" s="8">
        <v>2031</v>
      </c>
      <c r="M158" s="7">
        <v>24</v>
      </c>
      <c r="N158" s="3">
        <v>265</v>
      </c>
      <c r="O158" s="3">
        <f t="shared" si="26"/>
        <v>265</v>
      </c>
      <c r="P158" s="40">
        <f t="shared" si="27"/>
        <v>0</v>
      </c>
      <c r="Q158" s="17">
        <f t="shared" si="30"/>
        <v>0</v>
      </c>
      <c r="R158" s="17">
        <f t="shared" si="30"/>
        <v>0</v>
      </c>
      <c r="S158" s="17">
        <f t="shared" si="30"/>
        <v>0</v>
      </c>
      <c r="T158" s="17">
        <f t="shared" si="30"/>
        <v>0</v>
      </c>
      <c r="U158" s="17">
        <f t="shared" si="30"/>
        <v>0</v>
      </c>
      <c r="V158" s="17">
        <f t="shared" si="30"/>
        <v>0</v>
      </c>
      <c r="W158" s="17">
        <f t="shared" si="30"/>
        <v>0</v>
      </c>
      <c r="X158" s="17">
        <f t="shared" si="30"/>
        <v>339.19999999999993</v>
      </c>
      <c r="Y158" s="17">
        <f t="shared" si="30"/>
        <v>0</v>
      </c>
      <c r="Z158" s="17">
        <f t="shared" si="30"/>
        <v>0</v>
      </c>
      <c r="AA158" s="17">
        <f t="shared" si="30"/>
        <v>0</v>
      </c>
      <c r="AB158" s="17">
        <f t="shared" si="30"/>
        <v>0</v>
      </c>
      <c r="AC158" s="17">
        <f t="shared" si="30"/>
        <v>0</v>
      </c>
      <c r="AD158" s="17">
        <f t="shared" si="30"/>
        <v>0</v>
      </c>
      <c r="AE158" s="17">
        <f t="shared" si="30"/>
        <v>0</v>
      </c>
      <c r="AF158" s="53">
        <f t="shared" si="28"/>
        <v>339.19999999999993</v>
      </c>
    </row>
    <row r="159" spans="1:32" x14ac:dyDescent="0.3">
      <c r="A159" s="39">
        <f>_xlfn.XLOOKUP(B159,Elementen!C:C,Elementen!A:A)</f>
        <v>42</v>
      </c>
      <c r="B159" s="15" t="s">
        <v>317</v>
      </c>
      <c r="C159" t="s">
        <v>253</v>
      </c>
      <c r="D159" t="s">
        <v>57</v>
      </c>
      <c r="F159" s="49" t="s">
        <v>346</v>
      </c>
      <c r="J159" s="6">
        <v>1</v>
      </c>
      <c r="K159" s="9" t="s">
        <v>12</v>
      </c>
      <c r="L159" s="8">
        <v>2031</v>
      </c>
      <c r="M159" s="7">
        <v>24</v>
      </c>
      <c r="N159" s="3">
        <v>176</v>
      </c>
      <c r="O159" s="3">
        <f t="shared" si="26"/>
        <v>176</v>
      </c>
      <c r="P159" s="40">
        <f t="shared" si="27"/>
        <v>0</v>
      </c>
      <c r="Q159" s="17">
        <f t="shared" si="30"/>
        <v>0</v>
      </c>
      <c r="R159" s="17">
        <f t="shared" si="30"/>
        <v>0</v>
      </c>
      <c r="S159" s="17">
        <f t="shared" si="30"/>
        <v>0</v>
      </c>
      <c r="T159" s="17">
        <f t="shared" si="30"/>
        <v>0</v>
      </c>
      <c r="U159" s="17">
        <f t="shared" si="30"/>
        <v>0</v>
      </c>
      <c r="V159" s="17">
        <f t="shared" si="30"/>
        <v>0</v>
      </c>
      <c r="W159" s="17">
        <f t="shared" si="30"/>
        <v>0</v>
      </c>
      <c r="X159" s="17">
        <f t="shared" si="30"/>
        <v>225.27999999999997</v>
      </c>
      <c r="Y159" s="17">
        <f t="shared" si="30"/>
        <v>0</v>
      </c>
      <c r="Z159" s="17">
        <f t="shared" si="30"/>
        <v>0</v>
      </c>
      <c r="AA159" s="17">
        <f t="shared" si="30"/>
        <v>0</v>
      </c>
      <c r="AB159" s="17">
        <f t="shared" si="30"/>
        <v>0</v>
      </c>
      <c r="AC159" s="17">
        <f t="shared" si="30"/>
        <v>0</v>
      </c>
      <c r="AD159" s="17">
        <f t="shared" si="30"/>
        <v>0</v>
      </c>
      <c r="AE159" s="17">
        <f t="shared" si="30"/>
        <v>0</v>
      </c>
      <c r="AF159" s="52">
        <f t="shared" si="28"/>
        <v>225.27999999999997</v>
      </c>
    </row>
    <row r="160" spans="1:32" x14ac:dyDescent="0.3">
      <c r="A160" s="39">
        <f>_xlfn.XLOOKUP(B160,Elementen!C:C,Elementen!A:A)</f>
        <v>1</v>
      </c>
      <c r="B160" s="15" t="s">
        <v>303</v>
      </c>
      <c r="C160" t="s">
        <v>253</v>
      </c>
      <c r="D160" t="s">
        <v>55</v>
      </c>
      <c r="F160" s="49" t="s">
        <v>346</v>
      </c>
      <c r="J160" s="6">
        <v>4</v>
      </c>
      <c r="K160" s="9" t="s">
        <v>2</v>
      </c>
      <c r="L160" s="8">
        <v>2031</v>
      </c>
      <c r="M160" s="7">
        <v>12</v>
      </c>
      <c r="N160" s="3">
        <v>101</v>
      </c>
      <c r="O160" s="3">
        <f t="shared" si="26"/>
        <v>404</v>
      </c>
      <c r="P160" s="40">
        <f t="shared" si="27"/>
        <v>0</v>
      </c>
      <c r="Q160" s="17">
        <f t="shared" ref="Q160:AE169" si="31">IF(Q$9&lt;$L160,0,IF($M160=0,0,IF(Q$9=($L160+($M160*TRUNC((Q$9-$L160)/$M160))),$O160*(1+(Q$7-$N$7)),0)))</f>
        <v>0</v>
      </c>
      <c r="R160" s="17">
        <f t="shared" si="31"/>
        <v>0</v>
      </c>
      <c r="S160" s="17">
        <f t="shared" si="31"/>
        <v>0</v>
      </c>
      <c r="T160" s="17">
        <f t="shared" si="31"/>
        <v>0</v>
      </c>
      <c r="U160" s="17">
        <f t="shared" si="31"/>
        <v>0</v>
      </c>
      <c r="V160" s="17">
        <f t="shared" si="31"/>
        <v>0</v>
      </c>
      <c r="W160" s="17">
        <f t="shared" si="31"/>
        <v>0</v>
      </c>
      <c r="X160" s="17">
        <f t="shared" si="31"/>
        <v>517.11999999999989</v>
      </c>
      <c r="Y160" s="17">
        <f t="shared" si="31"/>
        <v>0</v>
      </c>
      <c r="Z160" s="17">
        <f t="shared" si="31"/>
        <v>0</v>
      </c>
      <c r="AA160" s="17">
        <f t="shared" si="31"/>
        <v>0</v>
      </c>
      <c r="AB160" s="17">
        <f t="shared" si="31"/>
        <v>0</v>
      </c>
      <c r="AC160" s="17">
        <f t="shared" si="31"/>
        <v>0</v>
      </c>
      <c r="AD160" s="17">
        <f t="shared" si="31"/>
        <v>0</v>
      </c>
      <c r="AE160" s="17">
        <f t="shared" si="31"/>
        <v>0</v>
      </c>
      <c r="AF160" s="53">
        <f t="shared" si="28"/>
        <v>517.11999999999989</v>
      </c>
    </row>
    <row r="161" spans="1:32" x14ac:dyDescent="0.3">
      <c r="A161" s="39">
        <f>_xlfn.XLOOKUP(B161,Elementen!C:C,Elementen!A:A)</f>
        <v>43</v>
      </c>
      <c r="B161" s="15" t="s">
        <v>318</v>
      </c>
      <c r="C161" t="s">
        <v>255</v>
      </c>
      <c r="D161" s="9" t="s">
        <v>256</v>
      </c>
      <c r="F161" s="49" t="s">
        <v>346</v>
      </c>
      <c r="I161" s="9"/>
      <c r="J161" s="6">
        <v>1</v>
      </c>
      <c r="K161" s="9" t="s">
        <v>4</v>
      </c>
      <c r="L161" s="7">
        <v>2035</v>
      </c>
      <c r="M161" s="7">
        <v>48</v>
      </c>
      <c r="N161" s="3">
        <v>666</v>
      </c>
      <c r="O161" s="3">
        <f t="shared" si="26"/>
        <v>666</v>
      </c>
      <c r="P161" s="40">
        <f t="shared" si="27"/>
        <v>0</v>
      </c>
      <c r="Q161" s="17">
        <f t="shared" si="31"/>
        <v>0</v>
      </c>
      <c r="R161" s="17">
        <f t="shared" si="31"/>
        <v>0</v>
      </c>
      <c r="S161" s="17">
        <f t="shared" si="31"/>
        <v>0</v>
      </c>
      <c r="T161" s="17">
        <f t="shared" si="31"/>
        <v>0</v>
      </c>
      <c r="U161" s="17">
        <f t="shared" si="31"/>
        <v>0</v>
      </c>
      <c r="V161" s="17">
        <f t="shared" si="31"/>
        <v>0</v>
      </c>
      <c r="W161" s="17">
        <f t="shared" si="31"/>
        <v>0</v>
      </c>
      <c r="X161" s="17">
        <f t="shared" si="31"/>
        <v>0</v>
      </c>
      <c r="Y161" s="17">
        <f t="shared" si="31"/>
        <v>0</v>
      </c>
      <c r="Z161" s="17">
        <f t="shared" si="31"/>
        <v>0</v>
      </c>
      <c r="AA161" s="17">
        <f t="shared" si="31"/>
        <v>0</v>
      </c>
      <c r="AB161" s="17">
        <f t="shared" si="31"/>
        <v>852.4799999999999</v>
      </c>
      <c r="AC161" s="17">
        <f t="shared" si="31"/>
        <v>0</v>
      </c>
      <c r="AD161" s="17">
        <f t="shared" si="31"/>
        <v>0</v>
      </c>
      <c r="AE161" s="17">
        <f t="shared" si="31"/>
        <v>0</v>
      </c>
      <c r="AF161" s="52">
        <f t="shared" si="28"/>
        <v>852.4799999999999</v>
      </c>
    </row>
    <row r="162" spans="1:32" x14ac:dyDescent="0.3">
      <c r="A162" s="39">
        <f>_xlfn.XLOOKUP(B162,Elementen!C:C,Elementen!A:A)</f>
        <v>43</v>
      </c>
      <c r="B162" s="15" t="s">
        <v>318</v>
      </c>
      <c r="C162" t="s">
        <v>257</v>
      </c>
      <c r="D162" s="6" t="s">
        <v>258</v>
      </c>
      <c r="F162" s="49" t="s">
        <v>346</v>
      </c>
      <c r="I162" s="6"/>
      <c r="J162" s="6">
        <v>1</v>
      </c>
      <c r="K162" s="9" t="s">
        <v>4</v>
      </c>
      <c r="L162" s="7">
        <v>2011</v>
      </c>
      <c r="M162" s="7">
        <v>3</v>
      </c>
      <c r="N162" s="3">
        <v>57</v>
      </c>
      <c r="O162" s="3">
        <f t="shared" si="26"/>
        <v>57</v>
      </c>
      <c r="P162" s="40">
        <f t="shared" si="27"/>
        <v>57</v>
      </c>
      <c r="Q162" s="17">
        <f t="shared" si="31"/>
        <v>0</v>
      </c>
      <c r="R162" s="17">
        <f t="shared" si="31"/>
        <v>0</v>
      </c>
      <c r="S162" s="17">
        <f t="shared" si="31"/>
        <v>70.11</v>
      </c>
      <c r="T162" s="17">
        <f t="shared" si="31"/>
        <v>0</v>
      </c>
      <c r="U162" s="17">
        <f t="shared" si="31"/>
        <v>0</v>
      </c>
      <c r="V162" s="17">
        <f t="shared" si="31"/>
        <v>72.959999999999994</v>
      </c>
      <c r="W162" s="17">
        <f t="shared" si="31"/>
        <v>0</v>
      </c>
      <c r="X162" s="17">
        <f t="shared" si="31"/>
        <v>0</v>
      </c>
      <c r="Y162" s="17">
        <f t="shared" si="31"/>
        <v>72.959999999999994</v>
      </c>
      <c r="Z162" s="17">
        <f t="shared" si="31"/>
        <v>0</v>
      </c>
      <c r="AA162" s="17">
        <f t="shared" si="31"/>
        <v>0</v>
      </c>
      <c r="AB162" s="17">
        <f t="shared" si="31"/>
        <v>72.959999999999994</v>
      </c>
      <c r="AC162" s="17">
        <f t="shared" si="31"/>
        <v>0</v>
      </c>
      <c r="AD162" s="17">
        <f t="shared" si="31"/>
        <v>0</v>
      </c>
      <c r="AE162" s="17">
        <f t="shared" si="31"/>
        <v>72.959999999999994</v>
      </c>
      <c r="AF162" s="53">
        <f t="shared" si="28"/>
        <v>418.94999999999993</v>
      </c>
    </row>
    <row r="163" spans="1:32" x14ac:dyDescent="0.3">
      <c r="A163" s="39">
        <f>_xlfn.XLOOKUP(B163,Elementen!C:C,Elementen!A:A)</f>
        <v>43</v>
      </c>
      <c r="B163" s="15" t="s">
        <v>318</v>
      </c>
      <c r="C163" t="s">
        <v>259</v>
      </c>
      <c r="D163" s="6" t="s">
        <v>256</v>
      </c>
      <c r="F163" s="49" t="s">
        <v>346</v>
      </c>
      <c r="I163" s="6"/>
      <c r="J163" s="6">
        <v>1</v>
      </c>
      <c r="K163" s="9" t="s">
        <v>4</v>
      </c>
      <c r="L163" s="7">
        <v>2035</v>
      </c>
      <c r="M163" s="7">
        <v>18</v>
      </c>
      <c r="N163" s="3">
        <v>1331</v>
      </c>
      <c r="O163" s="3">
        <f t="shared" si="26"/>
        <v>1331</v>
      </c>
      <c r="P163" s="40">
        <f t="shared" si="27"/>
        <v>0</v>
      </c>
      <c r="Q163" s="17">
        <f t="shared" si="31"/>
        <v>0</v>
      </c>
      <c r="R163" s="17">
        <f t="shared" si="31"/>
        <v>0</v>
      </c>
      <c r="S163" s="17">
        <f t="shared" si="31"/>
        <v>0</v>
      </c>
      <c r="T163" s="17">
        <f t="shared" si="31"/>
        <v>0</v>
      </c>
      <c r="U163" s="17">
        <f t="shared" si="31"/>
        <v>0</v>
      </c>
      <c r="V163" s="17">
        <f t="shared" si="31"/>
        <v>0</v>
      </c>
      <c r="W163" s="17">
        <f t="shared" si="31"/>
        <v>0</v>
      </c>
      <c r="X163" s="17">
        <f t="shared" si="31"/>
        <v>0</v>
      </c>
      <c r="Y163" s="17">
        <f t="shared" si="31"/>
        <v>0</v>
      </c>
      <c r="Z163" s="17">
        <f t="shared" si="31"/>
        <v>0</v>
      </c>
      <c r="AA163" s="17">
        <f t="shared" si="31"/>
        <v>0</v>
      </c>
      <c r="AB163" s="17">
        <f t="shared" si="31"/>
        <v>1703.6799999999998</v>
      </c>
      <c r="AC163" s="17">
        <f t="shared" si="31"/>
        <v>0</v>
      </c>
      <c r="AD163" s="17">
        <f t="shared" si="31"/>
        <v>0</v>
      </c>
      <c r="AE163" s="17">
        <f t="shared" si="31"/>
        <v>0</v>
      </c>
      <c r="AF163" s="52">
        <f t="shared" si="28"/>
        <v>1703.6799999999998</v>
      </c>
    </row>
    <row r="164" spans="1:32" x14ac:dyDescent="0.3">
      <c r="A164" s="39">
        <f>_xlfn.XLOOKUP(B164,Elementen!C:C,Elementen!A:A)</f>
        <v>43</v>
      </c>
      <c r="B164" s="15" t="s">
        <v>318</v>
      </c>
      <c r="C164" t="s">
        <v>259</v>
      </c>
      <c r="D164" s="6" t="s">
        <v>260</v>
      </c>
      <c r="F164" s="49" t="s">
        <v>346</v>
      </c>
      <c r="I164" s="6"/>
      <c r="J164" s="6">
        <v>1</v>
      </c>
      <c r="K164" s="9" t="s">
        <v>4</v>
      </c>
      <c r="L164" s="7">
        <v>2010</v>
      </c>
      <c r="M164" s="7">
        <v>3</v>
      </c>
      <c r="N164" s="3">
        <v>122</v>
      </c>
      <c r="O164" s="3">
        <f t="shared" si="26"/>
        <v>122</v>
      </c>
      <c r="P164" s="40">
        <f t="shared" si="27"/>
        <v>0</v>
      </c>
      <c r="Q164" s="17">
        <f t="shared" si="31"/>
        <v>0</v>
      </c>
      <c r="R164" s="17">
        <f t="shared" si="31"/>
        <v>143.95999999999998</v>
      </c>
      <c r="S164" s="17">
        <f t="shared" si="31"/>
        <v>0</v>
      </c>
      <c r="T164" s="17">
        <f t="shared" si="31"/>
        <v>0</v>
      </c>
      <c r="U164" s="17">
        <f t="shared" si="31"/>
        <v>156.15999999999997</v>
      </c>
      <c r="V164" s="17">
        <f t="shared" si="31"/>
        <v>0</v>
      </c>
      <c r="W164" s="17">
        <f t="shared" si="31"/>
        <v>0</v>
      </c>
      <c r="X164" s="17">
        <f t="shared" si="31"/>
        <v>156.15999999999997</v>
      </c>
      <c r="Y164" s="17">
        <f t="shared" si="31"/>
        <v>0</v>
      </c>
      <c r="Z164" s="17">
        <f t="shared" si="31"/>
        <v>0</v>
      </c>
      <c r="AA164" s="17">
        <f t="shared" si="31"/>
        <v>156.15999999999997</v>
      </c>
      <c r="AB164" s="17">
        <f t="shared" si="31"/>
        <v>0</v>
      </c>
      <c r="AC164" s="17">
        <f t="shared" si="31"/>
        <v>0</v>
      </c>
      <c r="AD164" s="17">
        <f t="shared" si="31"/>
        <v>156.15999999999997</v>
      </c>
      <c r="AE164" s="17">
        <f t="shared" si="31"/>
        <v>0</v>
      </c>
      <c r="AF164" s="53">
        <f t="shared" si="28"/>
        <v>768.5999999999998</v>
      </c>
    </row>
    <row r="165" spans="1:32" x14ac:dyDescent="0.3">
      <c r="A165" s="39">
        <f>_xlfn.XLOOKUP(B165,Elementen!C:C,Elementen!A:A)</f>
        <v>43</v>
      </c>
      <c r="B165" s="15" t="s">
        <v>318</v>
      </c>
      <c r="C165" t="s">
        <v>261</v>
      </c>
      <c r="D165" s="6" t="s">
        <v>262</v>
      </c>
      <c r="F165" s="49" t="s">
        <v>346</v>
      </c>
      <c r="I165" s="6"/>
      <c r="J165" s="6">
        <v>3</v>
      </c>
      <c r="K165" s="9" t="s">
        <v>12</v>
      </c>
      <c r="L165" s="7">
        <v>2035</v>
      </c>
      <c r="M165" s="7">
        <v>48</v>
      </c>
      <c r="N165" s="3">
        <v>881</v>
      </c>
      <c r="O165" s="3">
        <f t="shared" si="26"/>
        <v>2643</v>
      </c>
      <c r="P165" s="40">
        <f t="shared" si="27"/>
        <v>0</v>
      </c>
      <c r="Q165" s="17">
        <f t="shared" si="31"/>
        <v>0</v>
      </c>
      <c r="R165" s="17">
        <f t="shared" si="31"/>
        <v>0</v>
      </c>
      <c r="S165" s="17">
        <f t="shared" si="31"/>
        <v>0</v>
      </c>
      <c r="T165" s="17">
        <f t="shared" si="31"/>
        <v>0</v>
      </c>
      <c r="U165" s="17">
        <f t="shared" si="31"/>
        <v>0</v>
      </c>
      <c r="V165" s="17">
        <f t="shared" si="31"/>
        <v>0</v>
      </c>
      <c r="W165" s="17">
        <f t="shared" si="31"/>
        <v>0</v>
      </c>
      <c r="X165" s="17">
        <f t="shared" si="31"/>
        <v>0</v>
      </c>
      <c r="Y165" s="17">
        <f t="shared" si="31"/>
        <v>0</v>
      </c>
      <c r="Z165" s="17">
        <f t="shared" si="31"/>
        <v>0</v>
      </c>
      <c r="AA165" s="17">
        <f t="shared" si="31"/>
        <v>0</v>
      </c>
      <c r="AB165" s="17">
        <f t="shared" si="31"/>
        <v>3383.0399999999995</v>
      </c>
      <c r="AC165" s="17">
        <f t="shared" si="31"/>
        <v>0</v>
      </c>
      <c r="AD165" s="17">
        <f t="shared" si="31"/>
        <v>0</v>
      </c>
      <c r="AE165" s="17">
        <f t="shared" si="31"/>
        <v>0</v>
      </c>
      <c r="AF165" s="52">
        <f t="shared" si="28"/>
        <v>3383.0399999999995</v>
      </c>
    </row>
    <row r="166" spans="1:32" x14ac:dyDescent="0.3">
      <c r="A166" s="39">
        <f>_xlfn.XLOOKUP(B166,Elementen!C:C,Elementen!A:A)</f>
        <v>43</v>
      </c>
      <c r="B166" s="15" t="s">
        <v>318</v>
      </c>
      <c r="C166" t="s">
        <v>263</v>
      </c>
      <c r="D166" s="6" t="s">
        <v>264</v>
      </c>
      <c r="F166" s="49" t="s">
        <v>346</v>
      </c>
      <c r="I166" s="6"/>
      <c r="J166" s="6">
        <v>3</v>
      </c>
      <c r="K166" s="9" t="s">
        <v>12</v>
      </c>
      <c r="L166" s="7">
        <v>2011</v>
      </c>
      <c r="M166" s="7">
        <v>3</v>
      </c>
      <c r="N166" s="3">
        <v>50</v>
      </c>
      <c r="O166" s="3">
        <f t="shared" ref="O166:O197" si="32">N166*J166</f>
        <v>150</v>
      </c>
      <c r="P166" s="40">
        <f t="shared" si="27"/>
        <v>150</v>
      </c>
      <c r="Q166" s="17">
        <f t="shared" si="31"/>
        <v>0</v>
      </c>
      <c r="R166" s="17">
        <f t="shared" si="31"/>
        <v>0</v>
      </c>
      <c r="S166" s="17">
        <f t="shared" si="31"/>
        <v>184.5</v>
      </c>
      <c r="T166" s="17">
        <f t="shared" si="31"/>
        <v>0</v>
      </c>
      <c r="U166" s="17">
        <f t="shared" si="31"/>
        <v>0</v>
      </c>
      <c r="V166" s="17">
        <f t="shared" si="31"/>
        <v>191.99999999999997</v>
      </c>
      <c r="W166" s="17">
        <f t="shared" si="31"/>
        <v>0</v>
      </c>
      <c r="X166" s="17">
        <f t="shared" si="31"/>
        <v>0</v>
      </c>
      <c r="Y166" s="17">
        <f t="shared" si="31"/>
        <v>191.99999999999997</v>
      </c>
      <c r="Z166" s="17">
        <f t="shared" si="31"/>
        <v>0</v>
      </c>
      <c r="AA166" s="17">
        <f t="shared" si="31"/>
        <v>0</v>
      </c>
      <c r="AB166" s="17">
        <f t="shared" si="31"/>
        <v>191.99999999999997</v>
      </c>
      <c r="AC166" s="17">
        <f t="shared" si="31"/>
        <v>0</v>
      </c>
      <c r="AD166" s="17">
        <f t="shared" si="31"/>
        <v>0</v>
      </c>
      <c r="AE166" s="17">
        <f t="shared" si="31"/>
        <v>191.99999999999997</v>
      </c>
      <c r="AF166" s="53">
        <f t="shared" si="28"/>
        <v>1102.5</v>
      </c>
    </row>
    <row r="167" spans="1:32" x14ac:dyDescent="0.3">
      <c r="A167" s="39">
        <f>_xlfn.XLOOKUP(B167,Elementen!C:C,Elementen!A:A)</f>
        <v>44</v>
      </c>
      <c r="B167" s="15" t="s">
        <v>319</v>
      </c>
      <c r="C167" t="s">
        <v>103</v>
      </c>
      <c r="D167" s="6" t="s">
        <v>58</v>
      </c>
      <c r="F167" s="49" t="s">
        <v>346</v>
      </c>
      <c r="I167" s="6"/>
      <c r="J167" s="6">
        <v>1</v>
      </c>
      <c r="K167" s="9" t="s">
        <v>4</v>
      </c>
      <c r="L167" s="8">
        <v>2035</v>
      </c>
      <c r="M167" s="7">
        <v>48</v>
      </c>
      <c r="N167" s="3">
        <v>5563</v>
      </c>
      <c r="O167" s="3">
        <f t="shared" si="32"/>
        <v>5563</v>
      </c>
      <c r="P167" s="40">
        <f t="shared" si="27"/>
        <v>0</v>
      </c>
      <c r="Q167" s="17">
        <f t="shared" si="31"/>
        <v>0</v>
      </c>
      <c r="R167" s="17">
        <f t="shared" si="31"/>
        <v>0</v>
      </c>
      <c r="S167" s="17">
        <f t="shared" si="31"/>
        <v>0</v>
      </c>
      <c r="T167" s="17">
        <f t="shared" si="31"/>
        <v>0</v>
      </c>
      <c r="U167" s="17">
        <f t="shared" si="31"/>
        <v>0</v>
      </c>
      <c r="V167" s="17">
        <f t="shared" si="31"/>
        <v>0</v>
      </c>
      <c r="W167" s="17">
        <f t="shared" si="31"/>
        <v>0</v>
      </c>
      <c r="X167" s="17">
        <f t="shared" si="31"/>
        <v>0</v>
      </c>
      <c r="Y167" s="17">
        <f t="shared" si="31"/>
        <v>0</v>
      </c>
      <c r="Z167" s="17">
        <f t="shared" si="31"/>
        <v>0</v>
      </c>
      <c r="AA167" s="17">
        <f t="shared" si="31"/>
        <v>0</v>
      </c>
      <c r="AB167" s="17">
        <f t="shared" si="31"/>
        <v>7120.6399999999985</v>
      </c>
      <c r="AC167" s="17">
        <f t="shared" si="31"/>
        <v>0</v>
      </c>
      <c r="AD167" s="17">
        <f t="shared" si="31"/>
        <v>0</v>
      </c>
      <c r="AE167" s="17">
        <f t="shared" si="31"/>
        <v>0</v>
      </c>
      <c r="AF167" s="52">
        <f t="shared" si="28"/>
        <v>7120.6399999999985</v>
      </c>
    </row>
    <row r="168" spans="1:32" x14ac:dyDescent="0.3">
      <c r="A168" s="39">
        <f>_xlfn.XLOOKUP(B168,Elementen!C:C,Elementen!A:A)</f>
        <v>44</v>
      </c>
      <c r="B168" s="15" t="s">
        <v>319</v>
      </c>
      <c r="C168" t="s">
        <v>103</v>
      </c>
      <c r="D168" s="6" t="s">
        <v>265</v>
      </c>
      <c r="F168" s="49" t="s">
        <v>346</v>
      </c>
      <c r="I168" s="6"/>
      <c r="J168" s="6">
        <v>1</v>
      </c>
      <c r="K168" s="9" t="s">
        <v>4</v>
      </c>
      <c r="L168" s="8">
        <v>2035</v>
      </c>
      <c r="M168" s="7">
        <v>24</v>
      </c>
      <c r="N168" s="3">
        <v>5563</v>
      </c>
      <c r="O168" s="3">
        <f t="shared" si="32"/>
        <v>5563</v>
      </c>
      <c r="P168" s="40">
        <f t="shared" si="27"/>
        <v>0</v>
      </c>
      <c r="Q168" s="17">
        <f t="shared" si="31"/>
        <v>0</v>
      </c>
      <c r="R168" s="17">
        <f t="shared" si="31"/>
        <v>0</v>
      </c>
      <c r="S168" s="17">
        <f t="shared" si="31"/>
        <v>0</v>
      </c>
      <c r="T168" s="17">
        <f t="shared" si="31"/>
        <v>0</v>
      </c>
      <c r="U168" s="17">
        <f t="shared" si="31"/>
        <v>0</v>
      </c>
      <c r="V168" s="17">
        <f t="shared" si="31"/>
        <v>0</v>
      </c>
      <c r="W168" s="17">
        <f t="shared" si="31"/>
        <v>0</v>
      </c>
      <c r="X168" s="17">
        <f t="shared" si="31"/>
        <v>0</v>
      </c>
      <c r="Y168" s="17">
        <f t="shared" si="31"/>
        <v>0</v>
      </c>
      <c r="Z168" s="17">
        <f t="shared" si="31"/>
        <v>0</v>
      </c>
      <c r="AA168" s="17">
        <f t="shared" si="31"/>
        <v>0</v>
      </c>
      <c r="AB168" s="17">
        <f t="shared" si="31"/>
        <v>7120.6399999999985</v>
      </c>
      <c r="AC168" s="17">
        <f t="shared" si="31"/>
        <v>0</v>
      </c>
      <c r="AD168" s="17">
        <f t="shared" si="31"/>
        <v>0</v>
      </c>
      <c r="AE168" s="17">
        <f t="shared" si="31"/>
        <v>0</v>
      </c>
      <c r="AF168" s="53">
        <f t="shared" si="28"/>
        <v>7120.6399999999985</v>
      </c>
    </row>
    <row r="169" spans="1:32" x14ac:dyDescent="0.3">
      <c r="A169" s="39">
        <f>_xlfn.XLOOKUP(B169,Elementen!C:C,Elementen!A:A)</f>
        <v>44</v>
      </c>
      <c r="B169" s="15" t="s">
        <v>319</v>
      </c>
      <c r="C169" t="s">
        <v>59</v>
      </c>
      <c r="D169" s="6" t="s">
        <v>60</v>
      </c>
      <c r="F169" s="49" t="s">
        <v>346</v>
      </c>
      <c r="I169" s="6"/>
      <c r="J169" s="6">
        <v>9</v>
      </c>
      <c r="K169" s="9" t="s">
        <v>12</v>
      </c>
      <c r="L169" s="8">
        <v>2023</v>
      </c>
      <c r="M169" s="7">
        <v>36</v>
      </c>
      <c r="N169" s="3">
        <v>187</v>
      </c>
      <c r="O169" s="3">
        <f t="shared" si="32"/>
        <v>1683</v>
      </c>
      <c r="P169" s="40">
        <f t="shared" si="27"/>
        <v>1683</v>
      </c>
      <c r="Q169" s="17">
        <f t="shared" si="31"/>
        <v>0</v>
      </c>
      <c r="R169" s="17">
        <f t="shared" si="31"/>
        <v>0</v>
      </c>
      <c r="S169" s="17">
        <f t="shared" si="31"/>
        <v>0</v>
      </c>
      <c r="T169" s="17">
        <f t="shared" si="31"/>
        <v>0</v>
      </c>
      <c r="U169" s="17">
        <f t="shared" si="31"/>
        <v>0</v>
      </c>
      <c r="V169" s="17">
        <f t="shared" si="31"/>
        <v>0</v>
      </c>
      <c r="W169" s="17">
        <f t="shared" si="31"/>
        <v>0</v>
      </c>
      <c r="X169" s="17">
        <f t="shared" si="31"/>
        <v>0</v>
      </c>
      <c r="Y169" s="17">
        <f t="shared" si="31"/>
        <v>0</v>
      </c>
      <c r="Z169" s="17">
        <f t="shared" si="31"/>
        <v>0</v>
      </c>
      <c r="AA169" s="17">
        <f t="shared" si="31"/>
        <v>0</v>
      </c>
      <c r="AB169" s="17">
        <f t="shared" si="31"/>
        <v>0</v>
      </c>
      <c r="AC169" s="17">
        <f t="shared" si="31"/>
        <v>0</v>
      </c>
      <c r="AD169" s="17">
        <f t="shared" si="31"/>
        <v>0</v>
      </c>
      <c r="AE169" s="17">
        <f t="shared" si="31"/>
        <v>0</v>
      </c>
      <c r="AF169" s="52">
        <f t="shared" si="28"/>
        <v>1683</v>
      </c>
    </row>
    <row r="170" spans="1:32" x14ac:dyDescent="0.3">
      <c r="A170" s="39">
        <f>_xlfn.XLOOKUP(B170,Elementen!C:C,Elementen!A:A)</f>
        <v>44</v>
      </c>
      <c r="B170" s="15" t="s">
        <v>319</v>
      </c>
      <c r="C170" t="s">
        <v>266</v>
      </c>
      <c r="D170" s="6" t="s">
        <v>267</v>
      </c>
      <c r="F170" s="49" t="s">
        <v>346</v>
      </c>
      <c r="I170" s="6"/>
      <c r="J170" s="6">
        <v>18</v>
      </c>
      <c r="K170" s="9" t="s">
        <v>12</v>
      </c>
      <c r="L170" s="8">
        <v>2011</v>
      </c>
      <c r="M170" s="7">
        <v>2</v>
      </c>
      <c r="N170" s="3">
        <v>13</v>
      </c>
      <c r="O170" s="3">
        <f t="shared" si="32"/>
        <v>234</v>
      </c>
      <c r="P170" s="40">
        <f t="shared" ref="P170:P197" si="33">IF(P$9&lt;L170,0,IF($M170=0,$O170,IF(P$9=$L170,$O170,IF(P$9=($L170+($M170*TRUNC((P$9-$L170)/$M170))),$O170*(P$7/$N$7),0))))</f>
        <v>234</v>
      </c>
      <c r="Q170" s="17">
        <f t="shared" ref="Q170:AE179" si="34">IF(Q$9&lt;$L170,0,IF($M170=0,0,IF(Q$9=($L170+($M170*TRUNC((Q$9-$L170)/$M170))),$O170*(1+(Q$7-$N$7)),0)))</f>
        <v>0</v>
      </c>
      <c r="R170" s="17">
        <f t="shared" si="34"/>
        <v>276.11999999999995</v>
      </c>
      <c r="S170" s="17">
        <f t="shared" si="34"/>
        <v>0</v>
      </c>
      <c r="T170" s="17">
        <f t="shared" si="34"/>
        <v>299.52</v>
      </c>
      <c r="U170" s="17">
        <f t="shared" si="34"/>
        <v>0</v>
      </c>
      <c r="V170" s="17">
        <f t="shared" si="34"/>
        <v>299.52</v>
      </c>
      <c r="W170" s="17">
        <f t="shared" si="34"/>
        <v>0</v>
      </c>
      <c r="X170" s="17">
        <f t="shared" si="34"/>
        <v>299.52</v>
      </c>
      <c r="Y170" s="17">
        <f t="shared" si="34"/>
        <v>0</v>
      </c>
      <c r="Z170" s="17">
        <f t="shared" si="34"/>
        <v>299.52</v>
      </c>
      <c r="AA170" s="17">
        <f t="shared" si="34"/>
        <v>0</v>
      </c>
      <c r="AB170" s="17">
        <f t="shared" si="34"/>
        <v>299.52</v>
      </c>
      <c r="AC170" s="17">
        <f t="shared" si="34"/>
        <v>0</v>
      </c>
      <c r="AD170" s="17">
        <f t="shared" si="34"/>
        <v>299.52</v>
      </c>
      <c r="AE170" s="17">
        <f t="shared" si="34"/>
        <v>0</v>
      </c>
      <c r="AF170" s="53">
        <f t="shared" si="28"/>
        <v>2307.2399999999998</v>
      </c>
    </row>
    <row r="171" spans="1:32" x14ac:dyDescent="0.3">
      <c r="A171" s="39">
        <f>_xlfn.XLOOKUP(B171,Elementen!C:C,Elementen!A:A)</f>
        <v>44</v>
      </c>
      <c r="B171" s="15" t="s">
        <v>319</v>
      </c>
      <c r="C171" t="s">
        <v>268</v>
      </c>
      <c r="D171" s="6" t="s">
        <v>269</v>
      </c>
      <c r="F171" s="49" t="s">
        <v>346</v>
      </c>
      <c r="I171" s="6"/>
      <c r="J171" s="6">
        <v>2</v>
      </c>
      <c r="K171" s="9" t="s">
        <v>12</v>
      </c>
      <c r="L171" s="8">
        <v>2023</v>
      </c>
      <c r="M171" s="7">
        <v>36</v>
      </c>
      <c r="N171" s="3">
        <v>6588</v>
      </c>
      <c r="O171" s="3">
        <f t="shared" si="32"/>
        <v>13176</v>
      </c>
      <c r="P171" s="40">
        <f t="shared" si="33"/>
        <v>13176</v>
      </c>
      <c r="Q171" s="17">
        <f t="shared" si="34"/>
        <v>0</v>
      </c>
      <c r="R171" s="17">
        <f t="shared" si="34"/>
        <v>0</v>
      </c>
      <c r="S171" s="17">
        <f t="shared" si="34"/>
        <v>0</v>
      </c>
      <c r="T171" s="17">
        <f t="shared" si="34"/>
        <v>0</v>
      </c>
      <c r="U171" s="17">
        <f t="shared" si="34"/>
        <v>0</v>
      </c>
      <c r="V171" s="17">
        <f t="shared" si="34"/>
        <v>0</v>
      </c>
      <c r="W171" s="17">
        <f t="shared" si="34"/>
        <v>0</v>
      </c>
      <c r="X171" s="17">
        <f t="shared" si="34"/>
        <v>0</v>
      </c>
      <c r="Y171" s="17">
        <f t="shared" si="34"/>
        <v>0</v>
      </c>
      <c r="Z171" s="17">
        <f t="shared" si="34"/>
        <v>0</v>
      </c>
      <c r="AA171" s="17">
        <f t="shared" si="34"/>
        <v>0</v>
      </c>
      <c r="AB171" s="17">
        <f t="shared" si="34"/>
        <v>0</v>
      </c>
      <c r="AC171" s="17">
        <f t="shared" si="34"/>
        <v>0</v>
      </c>
      <c r="AD171" s="17">
        <f t="shared" si="34"/>
        <v>0</v>
      </c>
      <c r="AE171" s="17">
        <f t="shared" si="34"/>
        <v>0</v>
      </c>
      <c r="AF171" s="52">
        <f t="shared" si="28"/>
        <v>13176</v>
      </c>
    </row>
    <row r="172" spans="1:32" x14ac:dyDescent="0.3">
      <c r="A172" s="39">
        <f>_xlfn.XLOOKUP(B172,Elementen!C:C,Elementen!A:A)</f>
        <v>44</v>
      </c>
      <c r="B172" s="15" t="s">
        <v>319</v>
      </c>
      <c r="C172" t="s">
        <v>268</v>
      </c>
      <c r="D172" s="6" t="s">
        <v>270</v>
      </c>
      <c r="F172" s="49" t="s">
        <v>346</v>
      </c>
      <c r="I172" s="6"/>
      <c r="J172" s="6">
        <v>2</v>
      </c>
      <c r="K172" s="9" t="s">
        <v>12</v>
      </c>
      <c r="L172" s="8">
        <v>2011</v>
      </c>
      <c r="M172" s="7">
        <v>2</v>
      </c>
      <c r="N172" s="3">
        <v>583</v>
      </c>
      <c r="O172" s="3">
        <f t="shared" si="32"/>
        <v>1166</v>
      </c>
      <c r="P172" s="40">
        <f t="shared" si="33"/>
        <v>1166</v>
      </c>
      <c r="Q172" s="17">
        <f t="shared" si="34"/>
        <v>0</v>
      </c>
      <c r="R172" s="17">
        <f t="shared" si="34"/>
        <v>1375.8799999999997</v>
      </c>
      <c r="S172" s="17">
        <f t="shared" si="34"/>
        <v>0</v>
      </c>
      <c r="T172" s="17">
        <f t="shared" si="34"/>
        <v>1492.4799999999998</v>
      </c>
      <c r="U172" s="17">
        <f t="shared" si="34"/>
        <v>0</v>
      </c>
      <c r="V172" s="17">
        <f t="shared" si="34"/>
        <v>1492.4799999999998</v>
      </c>
      <c r="W172" s="17">
        <f t="shared" si="34"/>
        <v>0</v>
      </c>
      <c r="X172" s="17">
        <f t="shared" si="34"/>
        <v>1492.4799999999998</v>
      </c>
      <c r="Y172" s="17">
        <f t="shared" si="34"/>
        <v>0</v>
      </c>
      <c r="Z172" s="17">
        <f t="shared" si="34"/>
        <v>1492.4799999999998</v>
      </c>
      <c r="AA172" s="17">
        <f t="shared" si="34"/>
        <v>0</v>
      </c>
      <c r="AB172" s="17">
        <f t="shared" si="34"/>
        <v>1492.4799999999998</v>
      </c>
      <c r="AC172" s="17">
        <f t="shared" si="34"/>
        <v>0</v>
      </c>
      <c r="AD172" s="17">
        <f t="shared" si="34"/>
        <v>1492.4799999999998</v>
      </c>
      <c r="AE172" s="17">
        <f t="shared" si="34"/>
        <v>0</v>
      </c>
      <c r="AF172" s="53">
        <f t="shared" si="28"/>
        <v>11496.759999999998</v>
      </c>
    </row>
    <row r="173" spans="1:32" x14ac:dyDescent="0.3">
      <c r="A173" s="39">
        <f>_xlfn.XLOOKUP(B173,Elementen!C:C,Elementen!A:A)</f>
        <v>44</v>
      </c>
      <c r="B173" s="15" t="s">
        <v>319</v>
      </c>
      <c r="C173" t="s">
        <v>271</v>
      </c>
      <c r="D173" s="6" t="s">
        <v>272</v>
      </c>
      <c r="F173" s="49" t="s">
        <v>346</v>
      </c>
      <c r="I173" s="6"/>
      <c r="J173" s="6">
        <v>1</v>
      </c>
      <c r="K173" s="9" t="s">
        <v>12</v>
      </c>
      <c r="L173" s="8">
        <v>2023</v>
      </c>
      <c r="M173" s="7">
        <v>36</v>
      </c>
      <c r="N173" s="3">
        <v>146</v>
      </c>
      <c r="O173" s="3">
        <f t="shared" si="32"/>
        <v>146</v>
      </c>
      <c r="P173" s="40">
        <f t="shared" si="33"/>
        <v>146</v>
      </c>
      <c r="Q173" s="17">
        <f t="shared" si="34"/>
        <v>0</v>
      </c>
      <c r="R173" s="17">
        <f t="shared" si="34"/>
        <v>0</v>
      </c>
      <c r="S173" s="17">
        <f t="shared" si="34"/>
        <v>0</v>
      </c>
      <c r="T173" s="17">
        <f t="shared" si="34"/>
        <v>0</v>
      </c>
      <c r="U173" s="17">
        <f t="shared" si="34"/>
        <v>0</v>
      </c>
      <c r="V173" s="17">
        <f t="shared" si="34"/>
        <v>0</v>
      </c>
      <c r="W173" s="17">
        <f t="shared" si="34"/>
        <v>0</v>
      </c>
      <c r="X173" s="17">
        <f t="shared" si="34"/>
        <v>0</v>
      </c>
      <c r="Y173" s="17">
        <f t="shared" si="34"/>
        <v>0</v>
      </c>
      <c r="Z173" s="17">
        <f t="shared" si="34"/>
        <v>0</v>
      </c>
      <c r="AA173" s="17">
        <f t="shared" si="34"/>
        <v>0</v>
      </c>
      <c r="AB173" s="17">
        <f t="shared" si="34"/>
        <v>0</v>
      </c>
      <c r="AC173" s="17">
        <f t="shared" si="34"/>
        <v>0</v>
      </c>
      <c r="AD173" s="17">
        <f t="shared" si="34"/>
        <v>0</v>
      </c>
      <c r="AE173" s="17">
        <f t="shared" si="34"/>
        <v>0</v>
      </c>
      <c r="AF173" s="52">
        <f t="shared" si="28"/>
        <v>146</v>
      </c>
    </row>
    <row r="174" spans="1:32" x14ac:dyDescent="0.3">
      <c r="A174" s="39">
        <f>_xlfn.XLOOKUP(B174,Elementen!C:C,Elementen!A:A)</f>
        <v>44</v>
      </c>
      <c r="B174" s="15" t="s">
        <v>319</v>
      </c>
      <c r="C174" t="s">
        <v>271</v>
      </c>
      <c r="D174" s="6" t="s">
        <v>273</v>
      </c>
      <c r="F174" s="49" t="s">
        <v>346</v>
      </c>
      <c r="I174" s="6"/>
      <c r="J174" s="6">
        <v>1</v>
      </c>
      <c r="K174" s="9" t="s">
        <v>12</v>
      </c>
      <c r="L174" s="8">
        <v>2011</v>
      </c>
      <c r="M174" s="7">
        <v>2</v>
      </c>
      <c r="N174" s="3">
        <v>6</v>
      </c>
      <c r="O174" s="3">
        <f t="shared" si="32"/>
        <v>6</v>
      </c>
      <c r="P174" s="40">
        <f t="shared" si="33"/>
        <v>6</v>
      </c>
      <c r="Q174" s="17">
        <f t="shared" si="34"/>
        <v>0</v>
      </c>
      <c r="R174" s="17">
        <f t="shared" si="34"/>
        <v>7.0799999999999983</v>
      </c>
      <c r="S174" s="17">
        <f t="shared" si="34"/>
        <v>0</v>
      </c>
      <c r="T174" s="17">
        <f t="shared" si="34"/>
        <v>7.6799999999999988</v>
      </c>
      <c r="U174" s="17">
        <f t="shared" si="34"/>
        <v>0</v>
      </c>
      <c r="V174" s="17">
        <f t="shared" si="34"/>
        <v>7.6799999999999988</v>
      </c>
      <c r="W174" s="17">
        <f t="shared" si="34"/>
        <v>0</v>
      </c>
      <c r="X174" s="17">
        <f t="shared" si="34"/>
        <v>7.6799999999999988</v>
      </c>
      <c r="Y174" s="17">
        <f t="shared" si="34"/>
        <v>0</v>
      </c>
      <c r="Z174" s="17">
        <f t="shared" si="34"/>
        <v>7.6799999999999988</v>
      </c>
      <c r="AA174" s="17">
        <f t="shared" si="34"/>
        <v>0</v>
      </c>
      <c r="AB174" s="17">
        <f t="shared" si="34"/>
        <v>7.6799999999999988</v>
      </c>
      <c r="AC174" s="17">
        <f t="shared" si="34"/>
        <v>0</v>
      </c>
      <c r="AD174" s="17">
        <f t="shared" si="34"/>
        <v>7.6799999999999988</v>
      </c>
      <c r="AE174" s="17">
        <f t="shared" si="34"/>
        <v>0</v>
      </c>
      <c r="AF174" s="53">
        <f t="shared" si="28"/>
        <v>59.16</v>
      </c>
    </row>
    <row r="175" spans="1:32" x14ac:dyDescent="0.3">
      <c r="A175" s="39">
        <f>_xlfn.XLOOKUP(B175,Elementen!C:C,Elementen!A:A)</f>
        <v>44</v>
      </c>
      <c r="B175" s="15" t="s">
        <v>319</v>
      </c>
      <c r="C175" t="s">
        <v>271</v>
      </c>
      <c r="D175" s="6" t="s">
        <v>272</v>
      </c>
      <c r="F175" s="49" t="s">
        <v>346</v>
      </c>
      <c r="I175" s="6"/>
      <c r="J175" s="6">
        <v>3</v>
      </c>
      <c r="K175" s="9" t="s">
        <v>12</v>
      </c>
      <c r="L175" s="8">
        <v>2323</v>
      </c>
      <c r="M175" s="7">
        <v>36</v>
      </c>
      <c r="N175" s="3">
        <v>819</v>
      </c>
      <c r="O175" s="3">
        <f t="shared" si="32"/>
        <v>2457</v>
      </c>
      <c r="P175" s="40">
        <f t="shared" si="33"/>
        <v>0</v>
      </c>
      <c r="Q175" s="17">
        <f t="shared" si="34"/>
        <v>0</v>
      </c>
      <c r="R175" s="17">
        <f t="shared" si="34"/>
        <v>0</v>
      </c>
      <c r="S175" s="17">
        <f t="shared" si="34"/>
        <v>0</v>
      </c>
      <c r="T175" s="17">
        <f t="shared" si="34"/>
        <v>0</v>
      </c>
      <c r="U175" s="17">
        <f t="shared" si="34"/>
        <v>0</v>
      </c>
      <c r="V175" s="17">
        <f t="shared" si="34"/>
        <v>0</v>
      </c>
      <c r="W175" s="17">
        <f t="shared" si="34"/>
        <v>0</v>
      </c>
      <c r="X175" s="17">
        <f t="shared" si="34"/>
        <v>0</v>
      </c>
      <c r="Y175" s="17">
        <f t="shared" si="34"/>
        <v>0</v>
      </c>
      <c r="Z175" s="17">
        <f t="shared" si="34"/>
        <v>0</v>
      </c>
      <c r="AA175" s="17">
        <f t="shared" si="34"/>
        <v>0</v>
      </c>
      <c r="AB175" s="17">
        <f t="shared" si="34"/>
        <v>0</v>
      </c>
      <c r="AC175" s="17">
        <f t="shared" si="34"/>
        <v>0</v>
      </c>
      <c r="AD175" s="17">
        <f t="shared" si="34"/>
        <v>0</v>
      </c>
      <c r="AE175" s="17">
        <f t="shared" si="34"/>
        <v>0</v>
      </c>
      <c r="AF175" s="52">
        <f t="shared" si="28"/>
        <v>0</v>
      </c>
    </row>
    <row r="176" spans="1:32" x14ac:dyDescent="0.3">
      <c r="A176" s="39">
        <f>_xlfn.XLOOKUP(B176,Elementen!C:C,Elementen!A:A)</f>
        <v>44</v>
      </c>
      <c r="B176" s="15" t="s">
        <v>319</v>
      </c>
      <c r="C176" t="s">
        <v>271</v>
      </c>
      <c r="D176" t="s">
        <v>275</v>
      </c>
      <c r="E176" s="16" t="s">
        <v>274</v>
      </c>
      <c r="F176" s="49" t="s">
        <v>346</v>
      </c>
      <c r="J176" s="6">
        <v>3</v>
      </c>
      <c r="K176" s="9" t="s">
        <v>12</v>
      </c>
      <c r="L176" s="8">
        <v>2011</v>
      </c>
      <c r="M176" s="7">
        <v>2</v>
      </c>
      <c r="N176" s="3">
        <v>18</v>
      </c>
      <c r="O176" s="3">
        <f t="shared" si="32"/>
        <v>54</v>
      </c>
      <c r="P176" s="40">
        <f t="shared" si="33"/>
        <v>54</v>
      </c>
      <c r="Q176" s="17">
        <f t="shared" si="34"/>
        <v>0</v>
      </c>
      <c r="R176" s="17">
        <f t="shared" si="34"/>
        <v>63.719999999999985</v>
      </c>
      <c r="S176" s="17">
        <f t="shared" si="34"/>
        <v>0</v>
      </c>
      <c r="T176" s="17">
        <f t="shared" si="34"/>
        <v>69.11999999999999</v>
      </c>
      <c r="U176" s="17">
        <f t="shared" si="34"/>
        <v>0</v>
      </c>
      <c r="V176" s="17">
        <f t="shared" si="34"/>
        <v>69.11999999999999</v>
      </c>
      <c r="W176" s="17">
        <f t="shared" si="34"/>
        <v>0</v>
      </c>
      <c r="X176" s="17">
        <f t="shared" si="34"/>
        <v>69.11999999999999</v>
      </c>
      <c r="Y176" s="17">
        <f t="shared" si="34"/>
        <v>0</v>
      </c>
      <c r="Z176" s="17">
        <f t="shared" si="34"/>
        <v>69.11999999999999</v>
      </c>
      <c r="AA176" s="17">
        <f t="shared" si="34"/>
        <v>0</v>
      </c>
      <c r="AB176" s="17">
        <f t="shared" si="34"/>
        <v>69.11999999999999</v>
      </c>
      <c r="AC176" s="17">
        <f t="shared" si="34"/>
        <v>0</v>
      </c>
      <c r="AD176" s="17">
        <f t="shared" si="34"/>
        <v>69.11999999999999</v>
      </c>
      <c r="AE176" s="17">
        <f t="shared" si="34"/>
        <v>0</v>
      </c>
      <c r="AF176" s="53">
        <f t="shared" si="28"/>
        <v>532.43999999999994</v>
      </c>
    </row>
    <row r="177" spans="1:34" x14ac:dyDescent="0.3">
      <c r="A177" s="39">
        <f>_xlfn.XLOOKUP(B177,Elementen!C:C,Elementen!A:A)</f>
        <v>46</v>
      </c>
      <c r="B177" s="15" t="s">
        <v>320</v>
      </c>
      <c r="C177" t="s">
        <v>61</v>
      </c>
      <c r="D177" s="6" t="s">
        <v>62</v>
      </c>
      <c r="F177" s="49" t="s">
        <v>346</v>
      </c>
      <c r="I177" s="6"/>
      <c r="J177" s="8">
        <v>3</v>
      </c>
      <c r="K177" s="12" t="s">
        <v>12</v>
      </c>
      <c r="L177" s="7">
        <v>2011</v>
      </c>
      <c r="M177" s="7">
        <v>12</v>
      </c>
      <c r="N177" s="3">
        <v>617</v>
      </c>
      <c r="O177" s="3">
        <f t="shared" si="32"/>
        <v>1851</v>
      </c>
      <c r="P177" s="40">
        <f t="shared" si="33"/>
        <v>1851</v>
      </c>
      <c r="Q177" s="17">
        <f t="shared" si="34"/>
        <v>0</v>
      </c>
      <c r="R177" s="17">
        <f t="shared" si="34"/>
        <v>0</v>
      </c>
      <c r="S177" s="17">
        <f t="shared" si="34"/>
        <v>0</v>
      </c>
      <c r="T177" s="17">
        <f t="shared" si="34"/>
        <v>0</v>
      </c>
      <c r="U177" s="17">
        <f t="shared" si="34"/>
        <v>0</v>
      </c>
      <c r="V177" s="17">
        <f t="shared" si="34"/>
        <v>0</v>
      </c>
      <c r="W177" s="17">
        <f t="shared" si="34"/>
        <v>0</v>
      </c>
      <c r="X177" s="17">
        <f t="shared" si="34"/>
        <v>0</v>
      </c>
      <c r="Y177" s="17">
        <f t="shared" si="34"/>
        <v>0</v>
      </c>
      <c r="Z177" s="17">
        <f t="shared" si="34"/>
        <v>0</v>
      </c>
      <c r="AA177" s="17">
        <f t="shared" si="34"/>
        <v>0</v>
      </c>
      <c r="AB177" s="17">
        <f t="shared" si="34"/>
        <v>2369.2799999999997</v>
      </c>
      <c r="AC177" s="17">
        <f t="shared" si="34"/>
        <v>0</v>
      </c>
      <c r="AD177" s="17">
        <f t="shared" si="34"/>
        <v>0</v>
      </c>
      <c r="AE177" s="17">
        <f t="shared" si="34"/>
        <v>0</v>
      </c>
      <c r="AF177" s="52">
        <f t="shared" si="28"/>
        <v>4220.28</v>
      </c>
      <c r="AH177" s="1"/>
    </row>
    <row r="178" spans="1:34" x14ac:dyDescent="0.3">
      <c r="A178" s="39">
        <f>_xlfn.XLOOKUP(B178,Elementen!C:C,Elementen!A:A)</f>
        <v>46</v>
      </c>
      <c r="B178" s="15" t="s">
        <v>320</v>
      </c>
      <c r="C178" t="s">
        <v>61</v>
      </c>
      <c r="D178" s="6" t="s">
        <v>63</v>
      </c>
      <c r="F178" s="49" t="s">
        <v>346</v>
      </c>
      <c r="I178" s="6"/>
      <c r="J178" s="8">
        <v>3</v>
      </c>
      <c r="K178" s="12" t="s">
        <v>12</v>
      </c>
      <c r="L178" s="7">
        <v>2012</v>
      </c>
      <c r="M178" s="7">
        <v>1</v>
      </c>
      <c r="N178" s="3">
        <v>87</v>
      </c>
      <c r="O178" s="3">
        <f t="shared" si="32"/>
        <v>261</v>
      </c>
      <c r="P178" s="40">
        <f t="shared" si="33"/>
        <v>261</v>
      </c>
      <c r="Q178" s="17">
        <f t="shared" si="34"/>
        <v>274.04999999999995</v>
      </c>
      <c r="R178" s="17">
        <f t="shared" si="34"/>
        <v>307.9799999999999</v>
      </c>
      <c r="S178" s="17">
        <f t="shared" si="34"/>
        <v>321.02999999999997</v>
      </c>
      <c r="T178" s="17">
        <f t="shared" si="34"/>
        <v>334.07999999999993</v>
      </c>
      <c r="U178" s="17">
        <f t="shared" si="34"/>
        <v>334.07999999999993</v>
      </c>
      <c r="V178" s="17">
        <f t="shared" si="34"/>
        <v>334.07999999999993</v>
      </c>
      <c r="W178" s="17">
        <f t="shared" si="34"/>
        <v>334.07999999999993</v>
      </c>
      <c r="X178" s="17">
        <f t="shared" si="34"/>
        <v>334.07999999999993</v>
      </c>
      <c r="Y178" s="17">
        <f t="shared" si="34"/>
        <v>334.07999999999993</v>
      </c>
      <c r="Z178" s="17">
        <f t="shared" si="34"/>
        <v>334.07999999999993</v>
      </c>
      <c r="AA178" s="17">
        <f t="shared" si="34"/>
        <v>334.07999999999993</v>
      </c>
      <c r="AB178" s="17">
        <f t="shared" si="34"/>
        <v>334.07999999999993</v>
      </c>
      <c r="AC178" s="17">
        <f t="shared" si="34"/>
        <v>334.07999999999993</v>
      </c>
      <c r="AD178" s="17">
        <f t="shared" si="34"/>
        <v>334.07999999999993</v>
      </c>
      <c r="AE178" s="17">
        <f t="shared" si="34"/>
        <v>334.07999999999993</v>
      </c>
      <c r="AF178" s="53">
        <f t="shared" si="28"/>
        <v>5173.0199999999986</v>
      </c>
    </row>
    <row r="179" spans="1:34" x14ac:dyDescent="0.3">
      <c r="A179" s="39">
        <f>_xlfn.XLOOKUP(B179,Elementen!C:C,Elementen!A:A)</f>
        <v>46</v>
      </c>
      <c r="B179" s="15" t="s">
        <v>320</v>
      </c>
      <c r="C179" t="s">
        <v>64</v>
      </c>
      <c r="D179" s="6" t="s">
        <v>65</v>
      </c>
      <c r="F179" s="49" t="s">
        <v>346</v>
      </c>
      <c r="I179" s="6"/>
      <c r="J179" s="8">
        <v>2</v>
      </c>
      <c r="K179" s="12" t="s">
        <v>12</v>
      </c>
      <c r="L179" s="7">
        <v>2023</v>
      </c>
      <c r="M179" s="7">
        <v>18</v>
      </c>
      <c r="N179" s="3">
        <v>1852</v>
      </c>
      <c r="O179" s="3">
        <f t="shared" si="32"/>
        <v>3704</v>
      </c>
      <c r="P179" s="40">
        <f t="shared" si="33"/>
        <v>3704</v>
      </c>
      <c r="Q179" s="17">
        <f t="shared" si="34"/>
        <v>0</v>
      </c>
      <c r="R179" s="17">
        <f t="shared" si="34"/>
        <v>0</v>
      </c>
      <c r="S179" s="17">
        <f t="shared" si="34"/>
        <v>0</v>
      </c>
      <c r="T179" s="17">
        <f t="shared" si="34"/>
        <v>0</v>
      </c>
      <c r="U179" s="17">
        <f t="shared" si="34"/>
        <v>0</v>
      </c>
      <c r="V179" s="17">
        <f t="shared" si="34"/>
        <v>0</v>
      </c>
      <c r="W179" s="17">
        <f t="shared" si="34"/>
        <v>0</v>
      </c>
      <c r="X179" s="17">
        <f t="shared" si="34"/>
        <v>0</v>
      </c>
      <c r="Y179" s="17">
        <f t="shared" si="34"/>
        <v>0</v>
      </c>
      <c r="Z179" s="17">
        <f t="shared" si="34"/>
        <v>0</v>
      </c>
      <c r="AA179" s="17">
        <f t="shared" si="34"/>
        <v>0</v>
      </c>
      <c r="AB179" s="17">
        <f t="shared" si="34"/>
        <v>0</v>
      </c>
      <c r="AC179" s="17">
        <f t="shared" si="34"/>
        <v>0</v>
      </c>
      <c r="AD179" s="17">
        <f t="shared" si="34"/>
        <v>0</v>
      </c>
      <c r="AE179" s="17">
        <f t="shared" si="34"/>
        <v>0</v>
      </c>
      <c r="AF179" s="52">
        <f t="shared" si="28"/>
        <v>3704</v>
      </c>
    </row>
    <row r="180" spans="1:34" x14ac:dyDescent="0.3">
      <c r="A180" s="39">
        <f>_xlfn.XLOOKUP(B180,Elementen!C:C,Elementen!A:A)</f>
        <v>46</v>
      </c>
      <c r="B180" s="15" t="s">
        <v>320</v>
      </c>
      <c r="C180" t="s">
        <v>64</v>
      </c>
      <c r="D180" s="6" t="s">
        <v>63</v>
      </c>
      <c r="F180" s="49" t="s">
        <v>346</v>
      </c>
      <c r="I180" s="6"/>
      <c r="J180" s="8">
        <v>2</v>
      </c>
      <c r="K180" s="12" t="s">
        <v>12</v>
      </c>
      <c r="L180" s="7">
        <v>2011</v>
      </c>
      <c r="M180" s="7">
        <v>1</v>
      </c>
      <c r="N180" s="3">
        <v>87</v>
      </c>
      <c r="O180" s="3">
        <f t="shared" si="32"/>
        <v>174</v>
      </c>
      <c r="P180" s="40">
        <f t="shared" si="33"/>
        <v>174</v>
      </c>
      <c r="Q180" s="17">
        <f t="shared" ref="Q180:AE189" si="35">IF(Q$9&lt;$L180,0,IF($M180=0,0,IF(Q$9=($L180+($M180*TRUNC((Q$9-$L180)/$M180))),$O180*(1+(Q$7-$N$7)),0)))</f>
        <v>182.69999999999996</v>
      </c>
      <c r="R180" s="17">
        <f t="shared" si="35"/>
        <v>205.31999999999994</v>
      </c>
      <c r="S180" s="17">
        <f t="shared" si="35"/>
        <v>214.02</v>
      </c>
      <c r="T180" s="17">
        <f t="shared" si="35"/>
        <v>222.71999999999997</v>
      </c>
      <c r="U180" s="17">
        <f t="shared" si="35"/>
        <v>222.71999999999997</v>
      </c>
      <c r="V180" s="17">
        <f t="shared" si="35"/>
        <v>222.71999999999997</v>
      </c>
      <c r="W180" s="17">
        <f t="shared" si="35"/>
        <v>222.71999999999997</v>
      </c>
      <c r="X180" s="17">
        <f t="shared" si="35"/>
        <v>222.71999999999997</v>
      </c>
      <c r="Y180" s="17">
        <f t="shared" si="35"/>
        <v>222.71999999999997</v>
      </c>
      <c r="Z180" s="17">
        <f t="shared" si="35"/>
        <v>222.71999999999997</v>
      </c>
      <c r="AA180" s="17">
        <f t="shared" si="35"/>
        <v>222.71999999999997</v>
      </c>
      <c r="AB180" s="17">
        <f t="shared" si="35"/>
        <v>222.71999999999997</v>
      </c>
      <c r="AC180" s="17">
        <f t="shared" si="35"/>
        <v>222.71999999999997</v>
      </c>
      <c r="AD180" s="17">
        <f t="shared" si="35"/>
        <v>222.71999999999997</v>
      </c>
      <c r="AE180" s="17">
        <f t="shared" si="35"/>
        <v>222.71999999999997</v>
      </c>
      <c r="AF180" s="53">
        <f t="shared" si="28"/>
        <v>3448.6799999999985</v>
      </c>
    </row>
    <row r="181" spans="1:34" x14ac:dyDescent="0.3">
      <c r="A181" s="39">
        <f>_xlfn.XLOOKUP(B181,Elementen!C:C,Elementen!A:A)</f>
        <v>46</v>
      </c>
      <c r="B181" s="15" t="s">
        <v>320</v>
      </c>
      <c r="C181" t="s">
        <v>66</v>
      </c>
      <c r="D181" s="6" t="s">
        <v>67</v>
      </c>
      <c r="F181" s="49" t="s">
        <v>346</v>
      </c>
      <c r="I181" s="6"/>
      <c r="J181" s="8">
        <v>1</v>
      </c>
      <c r="K181" s="9" t="s">
        <v>4</v>
      </c>
      <c r="L181" s="7">
        <v>2023</v>
      </c>
      <c r="M181" s="7">
        <v>18</v>
      </c>
      <c r="N181" s="3">
        <v>1553</v>
      </c>
      <c r="O181" s="3">
        <f t="shared" si="32"/>
        <v>1553</v>
      </c>
      <c r="P181" s="40">
        <f t="shared" si="33"/>
        <v>1553</v>
      </c>
      <c r="Q181" s="17">
        <f t="shared" si="35"/>
        <v>0</v>
      </c>
      <c r="R181" s="17">
        <f t="shared" si="35"/>
        <v>0</v>
      </c>
      <c r="S181" s="17">
        <f t="shared" si="35"/>
        <v>0</v>
      </c>
      <c r="T181" s="17">
        <f t="shared" si="35"/>
        <v>0</v>
      </c>
      <c r="U181" s="17">
        <f t="shared" si="35"/>
        <v>0</v>
      </c>
      <c r="V181" s="17">
        <f t="shared" si="35"/>
        <v>0</v>
      </c>
      <c r="W181" s="17">
        <f t="shared" si="35"/>
        <v>0</v>
      </c>
      <c r="X181" s="17">
        <f t="shared" si="35"/>
        <v>0</v>
      </c>
      <c r="Y181" s="17">
        <f t="shared" si="35"/>
        <v>0</v>
      </c>
      <c r="Z181" s="17">
        <f t="shared" si="35"/>
        <v>0</v>
      </c>
      <c r="AA181" s="17">
        <f t="shared" si="35"/>
        <v>0</v>
      </c>
      <c r="AB181" s="17">
        <f t="shared" si="35"/>
        <v>0</v>
      </c>
      <c r="AC181" s="17">
        <f t="shared" si="35"/>
        <v>0</v>
      </c>
      <c r="AD181" s="17">
        <f t="shared" si="35"/>
        <v>0</v>
      </c>
      <c r="AE181" s="17">
        <f t="shared" si="35"/>
        <v>0</v>
      </c>
      <c r="AF181" s="52">
        <f t="shared" si="28"/>
        <v>1553</v>
      </c>
    </row>
    <row r="182" spans="1:34" x14ac:dyDescent="0.3">
      <c r="A182" s="39">
        <f>_xlfn.XLOOKUP(B182,Elementen!C:C,Elementen!A:A)</f>
        <v>46</v>
      </c>
      <c r="B182" s="15" t="s">
        <v>320</v>
      </c>
      <c r="C182" t="s">
        <v>68</v>
      </c>
      <c r="D182" s="6" t="s">
        <v>69</v>
      </c>
      <c r="F182" s="49" t="s">
        <v>346</v>
      </c>
      <c r="I182" s="6"/>
      <c r="J182" s="8">
        <v>1</v>
      </c>
      <c r="K182" s="9" t="s">
        <v>4</v>
      </c>
      <c r="L182" s="7">
        <v>2011</v>
      </c>
      <c r="M182" s="7">
        <v>1</v>
      </c>
      <c r="N182" s="3">
        <v>118</v>
      </c>
      <c r="O182" s="3">
        <f t="shared" si="32"/>
        <v>118</v>
      </c>
      <c r="P182" s="40">
        <f t="shared" si="33"/>
        <v>118</v>
      </c>
      <c r="Q182" s="17">
        <f t="shared" si="35"/>
        <v>123.89999999999998</v>
      </c>
      <c r="R182" s="17">
        <f t="shared" si="35"/>
        <v>139.23999999999995</v>
      </c>
      <c r="S182" s="17">
        <f t="shared" si="35"/>
        <v>145.13999999999999</v>
      </c>
      <c r="T182" s="17">
        <f t="shared" si="35"/>
        <v>151.03999999999996</v>
      </c>
      <c r="U182" s="17">
        <f t="shared" si="35"/>
        <v>151.03999999999996</v>
      </c>
      <c r="V182" s="17">
        <f t="shared" si="35"/>
        <v>151.03999999999996</v>
      </c>
      <c r="W182" s="17">
        <f t="shared" si="35"/>
        <v>151.03999999999996</v>
      </c>
      <c r="X182" s="17">
        <f t="shared" si="35"/>
        <v>151.03999999999996</v>
      </c>
      <c r="Y182" s="17">
        <f t="shared" si="35"/>
        <v>151.03999999999996</v>
      </c>
      <c r="Z182" s="17">
        <f t="shared" si="35"/>
        <v>151.03999999999996</v>
      </c>
      <c r="AA182" s="17">
        <f t="shared" si="35"/>
        <v>151.03999999999996</v>
      </c>
      <c r="AB182" s="17">
        <f t="shared" si="35"/>
        <v>151.03999999999996</v>
      </c>
      <c r="AC182" s="17">
        <f t="shared" si="35"/>
        <v>151.03999999999996</v>
      </c>
      <c r="AD182" s="17">
        <f t="shared" si="35"/>
        <v>151.03999999999996</v>
      </c>
      <c r="AE182" s="17">
        <f t="shared" si="35"/>
        <v>151.03999999999996</v>
      </c>
      <c r="AF182" s="53">
        <f t="shared" si="28"/>
        <v>2338.7599999999993</v>
      </c>
    </row>
    <row r="183" spans="1:34" x14ac:dyDescent="0.3">
      <c r="A183" s="39">
        <f>_xlfn.XLOOKUP(B183,Elementen!C:C,Elementen!A:A)</f>
        <v>51</v>
      </c>
      <c r="B183" s="15" t="s">
        <v>321</v>
      </c>
      <c r="C183" t="s">
        <v>70</v>
      </c>
      <c r="D183" s="6" t="s">
        <v>71</v>
      </c>
      <c r="F183" s="49" t="s">
        <v>346</v>
      </c>
      <c r="I183" s="6"/>
      <c r="J183" s="6">
        <v>960</v>
      </c>
      <c r="K183" s="11" t="s">
        <v>2</v>
      </c>
      <c r="L183" s="8">
        <v>2022</v>
      </c>
      <c r="M183" s="7">
        <v>12</v>
      </c>
      <c r="N183" s="3">
        <v>30.5</v>
      </c>
      <c r="O183" s="3">
        <f t="shared" si="32"/>
        <v>29280</v>
      </c>
      <c r="P183" s="40">
        <f t="shared" si="33"/>
        <v>0</v>
      </c>
      <c r="Q183" s="17">
        <f t="shared" si="35"/>
        <v>0</v>
      </c>
      <c r="R183" s="17">
        <f t="shared" si="35"/>
        <v>0</v>
      </c>
      <c r="S183" s="17">
        <f t="shared" si="35"/>
        <v>0</v>
      </c>
      <c r="T183" s="17">
        <f t="shared" si="35"/>
        <v>0</v>
      </c>
      <c r="U183" s="17">
        <f t="shared" si="35"/>
        <v>0</v>
      </c>
      <c r="V183" s="17">
        <f t="shared" si="35"/>
        <v>0</v>
      </c>
      <c r="W183" s="17">
        <f t="shared" si="35"/>
        <v>0</v>
      </c>
      <c r="X183" s="17">
        <f t="shared" si="35"/>
        <v>0</v>
      </c>
      <c r="Y183" s="17">
        <f t="shared" si="35"/>
        <v>0</v>
      </c>
      <c r="Z183" s="17">
        <f t="shared" si="35"/>
        <v>0</v>
      </c>
      <c r="AA183" s="17">
        <f t="shared" si="35"/>
        <v>37478.399999999994</v>
      </c>
      <c r="AB183" s="17">
        <f t="shared" si="35"/>
        <v>0</v>
      </c>
      <c r="AC183" s="17">
        <f t="shared" si="35"/>
        <v>0</v>
      </c>
      <c r="AD183" s="17">
        <f t="shared" si="35"/>
        <v>0</v>
      </c>
      <c r="AE183" s="17">
        <f t="shared" si="35"/>
        <v>0</v>
      </c>
      <c r="AF183" s="52">
        <f t="shared" si="28"/>
        <v>37478.399999999994</v>
      </c>
    </row>
    <row r="184" spans="1:34" x14ac:dyDescent="0.3">
      <c r="A184" s="39">
        <f>_xlfn.XLOOKUP(B184,Elementen!C:C,Elementen!A:A)</f>
        <v>51</v>
      </c>
      <c r="B184" s="15" t="s">
        <v>321</v>
      </c>
      <c r="C184" t="s">
        <v>276</v>
      </c>
      <c r="D184" t="s">
        <v>277</v>
      </c>
      <c r="F184" s="49" t="s">
        <v>346</v>
      </c>
      <c r="J184" s="6">
        <v>960</v>
      </c>
      <c r="K184" s="11" t="s">
        <v>2</v>
      </c>
      <c r="L184" s="8">
        <v>2026</v>
      </c>
      <c r="M184" s="7">
        <v>4</v>
      </c>
      <c r="N184" s="3">
        <v>3</v>
      </c>
      <c r="O184" s="3">
        <f t="shared" si="32"/>
        <v>2880</v>
      </c>
      <c r="P184" s="40">
        <f t="shared" si="33"/>
        <v>0</v>
      </c>
      <c r="Q184" s="17">
        <f t="shared" si="35"/>
        <v>0</v>
      </c>
      <c r="R184" s="17">
        <f t="shared" si="35"/>
        <v>0</v>
      </c>
      <c r="S184" s="17">
        <f t="shared" si="35"/>
        <v>3542.4</v>
      </c>
      <c r="T184" s="17">
        <f t="shared" si="35"/>
        <v>0</v>
      </c>
      <c r="U184" s="17">
        <f t="shared" si="35"/>
        <v>0</v>
      </c>
      <c r="V184" s="17">
        <f t="shared" si="35"/>
        <v>0</v>
      </c>
      <c r="W184" s="17">
        <f t="shared" si="35"/>
        <v>3686.3999999999996</v>
      </c>
      <c r="X184" s="17">
        <f t="shared" si="35"/>
        <v>0</v>
      </c>
      <c r="Y184" s="17">
        <f t="shared" si="35"/>
        <v>0</v>
      </c>
      <c r="Z184" s="17">
        <f t="shared" si="35"/>
        <v>0</v>
      </c>
      <c r="AA184" s="17">
        <f t="shared" si="35"/>
        <v>3686.3999999999996</v>
      </c>
      <c r="AB184" s="17">
        <f t="shared" si="35"/>
        <v>0</v>
      </c>
      <c r="AC184" s="17">
        <f t="shared" si="35"/>
        <v>0</v>
      </c>
      <c r="AD184" s="17">
        <f t="shared" si="35"/>
        <v>0</v>
      </c>
      <c r="AE184" s="17">
        <f t="shared" si="35"/>
        <v>3686.3999999999996</v>
      </c>
      <c r="AF184" s="53">
        <f t="shared" si="28"/>
        <v>14601.599999999999</v>
      </c>
    </row>
    <row r="185" spans="1:34" x14ac:dyDescent="0.3">
      <c r="A185" s="39">
        <f>_xlfn.XLOOKUP(B185,Elementen!C:C,Elementen!A:A)</f>
        <v>51</v>
      </c>
      <c r="B185" s="15" t="s">
        <v>321</v>
      </c>
      <c r="C185" t="s">
        <v>278</v>
      </c>
      <c r="D185" t="s">
        <v>279</v>
      </c>
      <c r="F185" s="49" t="s">
        <v>346</v>
      </c>
      <c r="J185" s="6">
        <v>50</v>
      </c>
      <c r="K185" s="11" t="s">
        <v>2</v>
      </c>
      <c r="L185" s="8">
        <v>2055</v>
      </c>
      <c r="M185" s="7">
        <v>48</v>
      </c>
      <c r="N185" s="3">
        <v>342</v>
      </c>
      <c r="O185" s="3">
        <f t="shared" si="32"/>
        <v>17100</v>
      </c>
      <c r="P185" s="40">
        <f t="shared" si="33"/>
        <v>0</v>
      </c>
      <c r="Q185" s="17">
        <f t="shared" si="35"/>
        <v>0</v>
      </c>
      <c r="R185" s="17">
        <f t="shared" si="35"/>
        <v>0</v>
      </c>
      <c r="S185" s="17">
        <f t="shared" si="35"/>
        <v>0</v>
      </c>
      <c r="T185" s="17">
        <f t="shared" si="35"/>
        <v>0</v>
      </c>
      <c r="U185" s="17">
        <f t="shared" si="35"/>
        <v>0</v>
      </c>
      <c r="V185" s="17">
        <f t="shared" si="35"/>
        <v>0</v>
      </c>
      <c r="W185" s="17">
        <f t="shared" si="35"/>
        <v>0</v>
      </c>
      <c r="X185" s="17">
        <f t="shared" si="35"/>
        <v>0</v>
      </c>
      <c r="Y185" s="17">
        <f t="shared" si="35"/>
        <v>0</v>
      </c>
      <c r="Z185" s="17">
        <f t="shared" si="35"/>
        <v>0</v>
      </c>
      <c r="AA185" s="17">
        <f t="shared" si="35"/>
        <v>0</v>
      </c>
      <c r="AB185" s="17">
        <f t="shared" si="35"/>
        <v>0</v>
      </c>
      <c r="AC185" s="17">
        <f t="shared" si="35"/>
        <v>0</v>
      </c>
      <c r="AD185" s="17">
        <f t="shared" si="35"/>
        <v>0</v>
      </c>
      <c r="AE185" s="17">
        <f t="shared" si="35"/>
        <v>0</v>
      </c>
      <c r="AF185" s="52">
        <f t="shared" si="28"/>
        <v>0</v>
      </c>
    </row>
    <row r="186" spans="1:34" x14ac:dyDescent="0.3">
      <c r="A186" s="39">
        <f>_xlfn.XLOOKUP(B186,Elementen!C:C,Elementen!A:A)</f>
        <v>51</v>
      </c>
      <c r="B186" s="15" t="s">
        <v>321</v>
      </c>
      <c r="C186" t="s">
        <v>278</v>
      </c>
      <c r="D186" t="s">
        <v>280</v>
      </c>
      <c r="F186" s="49" t="s">
        <v>346</v>
      </c>
      <c r="J186" s="6">
        <v>50</v>
      </c>
      <c r="K186" s="11" t="s">
        <v>2</v>
      </c>
      <c r="L186" s="8">
        <v>2011</v>
      </c>
      <c r="M186" s="7">
        <v>2</v>
      </c>
      <c r="N186" s="3">
        <v>3</v>
      </c>
      <c r="O186" s="3">
        <f t="shared" si="32"/>
        <v>150</v>
      </c>
      <c r="P186" s="40">
        <f t="shared" si="33"/>
        <v>150</v>
      </c>
      <c r="Q186" s="17">
        <f t="shared" si="35"/>
        <v>0</v>
      </c>
      <c r="R186" s="17">
        <f t="shared" si="35"/>
        <v>176.99999999999994</v>
      </c>
      <c r="S186" s="17">
        <f t="shared" si="35"/>
        <v>0</v>
      </c>
      <c r="T186" s="17">
        <f t="shared" si="35"/>
        <v>191.99999999999997</v>
      </c>
      <c r="U186" s="17">
        <f t="shared" si="35"/>
        <v>0</v>
      </c>
      <c r="V186" s="17">
        <f t="shared" si="35"/>
        <v>191.99999999999997</v>
      </c>
      <c r="W186" s="17">
        <f t="shared" si="35"/>
        <v>0</v>
      </c>
      <c r="X186" s="17">
        <f t="shared" si="35"/>
        <v>191.99999999999997</v>
      </c>
      <c r="Y186" s="17">
        <f t="shared" si="35"/>
        <v>0</v>
      </c>
      <c r="Z186" s="17">
        <f t="shared" si="35"/>
        <v>191.99999999999997</v>
      </c>
      <c r="AA186" s="17">
        <f t="shared" si="35"/>
        <v>0</v>
      </c>
      <c r="AB186" s="17">
        <f t="shared" si="35"/>
        <v>191.99999999999997</v>
      </c>
      <c r="AC186" s="17">
        <f t="shared" si="35"/>
        <v>0</v>
      </c>
      <c r="AD186" s="17">
        <f t="shared" si="35"/>
        <v>191.99999999999997</v>
      </c>
      <c r="AE186" s="17">
        <f t="shared" si="35"/>
        <v>0</v>
      </c>
      <c r="AF186" s="53">
        <f t="shared" si="28"/>
        <v>1478.9999999999998</v>
      </c>
    </row>
    <row r="187" spans="1:34" x14ac:dyDescent="0.3">
      <c r="A187" s="39">
        <f>_xlfn.XLOOKUP(B187,Elementen!C:C,Elementen!A:A)</f>
        <v>51</v>
      </c>
      <c r="B187" s="15" t="s">
        <v>321</v>
      </c>
      <c r="C187" t="s">
        <v>104</v>
      </c>
      <c r="D187" t="s">
        <v>281</v>
      </c>
      <c r="F187" s="49" t="s">
        <v>346</v>
      </c>
      <c r="J187" s="6">
        <v>1</v>
      </c>
      <c r="K187" s="11" t="s">
        <v>2</v>
      </c>
      <c r="L187" s="8">
        <v>2060</v>
      </c>
      <c r="M187" s="7">
        <v>50</v>
      </c>
      <c r="N187" s="3">
        <v>1361</v>
      </c>
      <c r="O187" s="3">
        <f t="shared" si="32"/>
        <v>1361</v>
      </c>
      <c r="P187" s="40">
        <f t="shared" si="33"/>
        <v>0</v>
      </c>
      <c r="Q187" s="17">
        <f t="shared" si="35"/>
        <v>0</v>
      </c>
      <c r="R187" s="17">
        <f t="shared" si="35"/>
        <v>0</v>
      </c>
      <c r="S187" s="17">
        <f t="shared" si="35"/>
        <v>0</v>
      </c>
      <c r="T187" s="17">
        <f t="shared" si="35"/>
        <v>0</v>
      </c>
      <c r="U187" s="17">
        <f t="shared" si="35"/>
        <v>0</v>
      </c>
      <c r="V187" s="17">
        <f t="shared" si="35"/>
        <v>0</v>
      </c>
      <c r="W187" s="17">
        <f t="shared" si="35"/>
        <v>0</v>
      </c>
      <c r="X187" s="17">
        <f t="shared" si="35"/>
        <v>0</v>
      </c>
      <c r="Y187" s="17">
        <f t="shared" si="35"/>
        <v>0</v>
      </c>
      <c r="Z187" s="17">
        <f t="shared" si="35"/>
        <v>0</v>
      </c>
      <c r="AA187" s="17">
        <f t="shared" si="35"/>
        <v>0</v>
      </c>
      <c r="AB187" s="17">
        <f t="shared" si="35"/>
        <v>0</v>
      </c>
      <c r="AC187" s="17">
        <f t="shared" si="35"/>
        <v>0</v>
      </c>
      <c r="AD187" s="17">
        <f t="shared" si="35"/>
        <v>0</v>
      </c>
      <c r="AE187" s="17">
        <f t="shared" si="35"/>
        <v>0</v>
      </c>
      <c r="AF187" s="52">
        <f t="shared" si="28"/>
        <v>0</v>
      </c>
    </row>
    <row r="188" spans="1:34" x14ac:dyDescent="0.3">
      <c r="A188" s="39">
        <f>_xlfn.XLOOKUP(B188,Elementen!C:C,Elementen!A:A)</f>
        <v>51</v>
      </c>
      <c r="B188" s="15" t="s">
        <v>321</v>
      </c>
      <c r="C188" t="s">
        <v>104</v>
      </c>
      <c r="D188" t="s">
        <v>282</v>
      </c>
      <c r="F188" s="49" t="s">
        <v>346</v>
      </c>
      <c r="J188" s="6">
        <v>1</v>
      </c>
      <c r="K188" s="11" t="s">
        <v>2</v>
      </c>
      <c r="L188" s="8">
        <v>2042</v>
      </c>
      <c r="M188" s="7">
        <v>32</v>
      </c>
      <c r="N188" s="3">
        <v>1267</v>
      </c>
      <c r="O188" s="3">
        <f t="shared" si="32"/>
        <v>1267</v>
      </c>
      <c r="P188" s="40">
        <f t="shared" si="33"/>
        <v>0</v>
      </c>
      <c r="Q188" s="17">
        <f t="shared" si="35"/>
        <v>0</v>
      </c>
      <c r="R188" s="17">
        <f t="shared" si="35"/>
        <v>0</v>
      </c>
      <c r="S188" s="17">
        <f t="shared" si="35"/>
        <v>0</v>
      </c>
      <c r="T188" s="17">
        <f t="shared" si="35"/>
        <v>0</v>
      </c>
      <c r="U188" s="17">
        <f t="shared" si="35"/>
        <v>0</v>
      </c>
      <c r="V188" s="17">
        <f t="shared" si="35"/>
        <v>0</v>
      </c>
      <c r="W188" s="17">
        <f t="shared" si="35"/>
        <v>0</v>
      </c>
      <c r="X188" s="17">
        <f t="shared" si="35"/>
        <v>0</v>
      </c>
      <c r="Y188" s="17">
        <f t="shared" si="35"/>
        <v>0</v>
      </c>
      <c r="Z188" s="17">
        <f t="shared" si="35"/>
        <v>0</v>
      </c>
      <c r="AA188" s="17">
        <f t="shared" si="35"/>
        <v>0</v>
      </c>
      <c r="AB188" s="17">
        <f t="shared" si="35"/>
        <v>0</v>
      </c>
      <c r="AC188" s="17">
        <f t="shared" si="35"/>
        <v>0</v>
      </c>
      <c r="AD188" s="17">
        <f t="shared" si="35"/>
        <v>0</v>
      </c>
      <c r="AE188" s="17">
        <f t="shared" si="35"/>
        <v>0</v>
      </c>
      <c r="AF188" s="53">
        <f t="shared" si="28"/>
        <v>0</v>
      </c>
    </row>
    <row r="189" spans="1:34" x14ac:dyDescent="0.3">
      <c r="A189" s="39">
        <f>_xlfn.XLOOKUP(B189,Elementen!C:C,Elementen!A:A)</f>
        <v>51</v>
      </c>
      <c r="B189" s="15" t="s">
        <v>321</v>
      </c>
      <c r="C189" t="s">
        <v>104</v>
      </c>
      <c r="D189" t="s">
        <v>122</v>
      </c>
      <c r="F189" s="49" t="s">
        <v>346</v>
      </c>
      <c r="J189" s="6">
        <v>1</v>
      </c>
      <c r="K189" s="11" t="s">
        <v>12</v>
      </c>
      <c r="L189" s="8">
        <v>2011</v>
      </c>
      <c r="M189" s="7">
        <v>48</v>
      </c>
      <c r="N189" s="3">
        <v>2437</v>
      </c>
      <c r="O189" s="3">
        <f t="shared" si="32"/>
        <v>2437</v>
      </c>
      <c r="P189" s="40">
        <f t="shared" si="33"/>
        <v>0</v>
      </c>
      <c r="Q189" s="17">
        <f t="shared" si="35"/>
        <v>0</v>
      </c>
      <c r="R189" s="17">
        <f t="shared" si="35"/>
        <v>0</v>
      </c>
      <c r="S189" s="17">
        <f t="shared" si="35"/>
        <v>0</v>
      </c>
      <c r="T189" s="17">
        <f t="shared" si="35"/>
        <v>0</v>
      </c>
      <c r="U189" s="17">
        <f t="shared" si="35"/>
        <v>0</v>
      </c>
      <c r="V189" s="17">
        <f t="shared" si="35"/>
        <v>0</v>
      </c>
      <c r="W189" s="17">
        <f t="shared" si="35"/>
        <v>0</v>
      </c>
      <c r="X189" s="17">
        <f t="shared" si="35"/>
        <v>0</v>
      </c>
      <c r="Y189" s="17">
        <f t="shared" si="35"/>
        <v>0</v>
      </c>
      <c r="Z189" s="17">
        <f t="shared" si="35"/>
        <v>0</v>
      </c>
      <c r="AA189" s="17">
        <f t="shared" si="35"/>
        <v>0</v>
      </c>
      <c r="AB189" s="17">
        <f t="shared" si="35"/>
        <v>0</v>
      </c>
      <c r="AC189" s="17">
        <f t="shared" si="35"/>
        <v>0</v>
      </c>
      <c r="AD189" s="17">
        <f t="shared" si="35"/>
        <v>0</v>
      </c>
      <c r="AE189" s="17">
        <f t="shared" si="35"/>
        <v>0</v>
      </c>
      <c r="AF189" s="52">
        <f t="shared" si="28"/>
        <v>0</v>
      </c>
    </row>
    <row r="190" spans="1:34" x14ac:dyDescent="0.3">
      <c r="A190" s="39">
        <f>_xlfn.XLOOKUP(B190,Elementen!C:C,Elementen!A:A)</f>
        <v>51</v>
      </c>
      <c r="B190" s="15" t="s">
        <v>321</v>
      </c>
      <c r="C190" t="s">
        <v>104</v>
      </c>
      <c r="D190" t="s">
        <v>283</v>
      </c>
      <c r="F190" s="49" t="s">
        <v>346</v>
      </c>
      <c r="J190" s="6">
        <v>1</v>
      </c>
      <c r="K190" s="11" t="s">
        <v>12</v>
      </c>
      <c r="L190" s="8">
        <v>2023</v>
      </c>
      <c r="M190" s="7">
        <v>24</v>
      </c>
      <c r="N190" s="3">
        <v>1331</v>
      </c>
      <c r="O190" s="3">
        <f t="shared" si="32"/>
        <v>1331</v>
      </c>
      <c r="P190" s="40">
        <f t="shared" si="33"/>
        <v>1331</v>
      </c>
      <c r="Q190" s="17">
        <f t="shared" ref="Q190:AE197" si="36">IF(Q$9&lt;$L190,0,IF($M190=0,0,IF(Q$9=($L190+($M190*TRUNC((Q$9-$L190)/$M190))),$O190*(1+(Q$7-$N$7)),0)))</f>
        <v>0</v>
      </c>
      <c r="R190" s="17">
        <f t="shared" si="36"/>
        <v>0</v>
      </c>
      <c r="S190" s="17">
        <f t="shared" si="36"/>
        <v>0</v>
      </c>
      <c r="T190" s="17">
        <f t="shared" si="36"/>
        <v>0</v>
      </c>
      <c r="U190" s="17">
        <f t="shared" si="36"/>
        <v>0</v>
      </c>
      <c r="V190" s="17">
        <f t="shared" si="36"/>
        <v>0</v>
      </c>
      <c r="W190" s="17">
        <f t="shared" si="36"/>
        <v>0</v>
      </c>
      <c r="X190" s="17">
        <f t="shared" si="36"/>
        <v>0</v>
      </c>
      <c r="Y190" s="17">
        <f t="shared" si="36"/>
        <v>0</v>
      </c>
      <c r="Z190" s="17">
        <f t="shared" si="36"/>
        <v>0</v>
      </c>
      <c r="AA190" s="17">
        <f t="shared" si="36"/>
        <v>0</v>
      </c>
      <c r="AB190" s="17">
        <f t="shared" si="36"/>
        <v>0</v>
      </c>
      <c r="AC190" s="17">
        <f t="shared" si="36"/>
        <v>0</v>
      </c>
      <c r="AD190" s="17">
        <f t="shared" si="36"/>
        <v>0</v>
      </c>
      <c r="AE190" s="17">
        <f t="shared" si="36"/>
        <v>0</v>
      </c>
      <c r="AF190" s="53">
        <f t="shared" si="28"/>
        <v>1331</v>
      </c>
    </row>
    <row r="191" spans="1:34" x14ac:dyDescent="0.3">
      <c r="A191" s="39">
        <f>_xlfn.XLOOKUP(B191,Elementen!C:C,Elementen!A:A)</f>
        <v>51</v>
      </c>
      <c r="B191" s="15" t="s">
        <v>321</v>
      </c>
      <c r="C191" t="s">
        <v>104</v>
      </c>
      <c r="D191" t="s">
        <v>284</v>
      </c>
      <c r="F191" s="49" t="s">
        <v>346</v>
      </c>
      <c r="J191" s="6">
        <v>1</v>
      </c>
      <c r="K191" s="11" t="s">
        <v>12</v>
      </c>
      <c r="L191" s="8">
        <v>2017</v>
      </c>
      <c r="M191" s="7">
        <v>6</v>
      </c>
      <c r="N191" s="3">
        <v>305</v>
      </c>
      <c r="O191" s="3">
        <f t="shared" si="32"/>
        <v>305</v>
      </c>
      <c r="P191" s="40">
        <f t="shared" si="33"/>
        <v>305</v>
      </c>
      <c r="Q191" s="17">
        <f t="shared" si="36"/>
        <v>0</v>
      </c>
      <c r="R191" s="17">
        <f t="shared" si="36"/>
        <v>0</v>
      </c>
      <c r="S191" s="17">
        <f t="shared" si="36"/>
        <v>0</v>
      </c>
      <c r="T191" s="17">
        <f t="shared" si="36"/>
        <v>0</v>
      </c>
      <c r="U191" s="17">
        <f t="shared" si="36"/>
        <v>0</v>
      </c>
      <c r="V191" s="17">
        <f t="shared" si="36"/>
        <v>390.39999999999992</v>
      </c>
      <c r="W191" s="17">
        <f t="shared" si="36"/>
        <v>0</v>
      </c>
      <c r="X191" s="17">
        <f t="shared" si="36"/>
        <v>0</v>
      </c>
      <c r="Y191" s="17">
        <f t="shared" si="36"/>
        <v>0</v>
      </c>
      <c r="Z191" s="17">
        <f t="shared" si="36"/>
        <v>0</v>
      </c>
      <c r="AA191" s="17">
        <f t="shared" si="36"/>
        <v>0</v>
      </c>
      <c r="AB191" s="17">
        <f t="shared" si="36"/>
        <v>390.39999999999992</v>
      </c>
      <c r="AC191" s="17">
        <f t="shared" si="36"/>
        <v>0</v>
      </c>
      <c r="AD191" s="17">
        <f t="shared" si="36"/>
        <v>0</v>
      </c>
      <c r="AE191" s="17">
        <f t="shared" si="36"/>
        <v>0</v>
      </c>
      <c r="AF191" s="52">
        <f t="shared" si="28"/>
        <v>1085.7999999999997</v>
      </c>
    </row>
    <row r="192" spans="1:34" x14ac:dyDescent="0.3">
      <c r="A192" s="39">
        <f>_xlfn.XLOOKUP(B192,Elementen!C:C,Elementen!A:A)</f>
        <v>61</v>
      </c>
      <c r="B192" s="15" t="s">
        <v>322</v>
      </c>
      <c r="C192" t="s">
        <v>285</v>
      </c>
      <c r="D192" t="s">
        <v>289</v>
      </c>
      <c r="F192" s="49" t="s">
        <v>346</v>
      </c>
      <c r="J192" s="6">
        <v>1</v>
      </c>
      <c r="K192" s="11" t="s">
        <v>4</v>
      </c>
      <c r="L192" s="8">
        <v>2013</v>
      </c>
      <c r="M192" s="7">
        <v>3</v>
      </c>
      <c r="N192" s="3">
        <v>527</v>
      </c>
      <c r="O192" s="3">
        <f t="shared" si="32"/>
        <v>527</v>
      </c>
      <c r="P192" s="40">
        <f t="shared" si="33"/>
        <v>0</v>
      </c>
      <c r="Q192" s="17">
        <f t="shared" si="36"/>
        <v>0</v>
      </c>
      <c r="R192" s="17">
        <f t="shared" si="36"/>
        <v>621.8599999999999</v>
      </c>
      <c r="S192" s="17">
        <f t="shared" si="36"/>
        <v>0</v>
      </c>
      <c r="T192" s="17">
        <f t="shared" si="36"/>
        <v>0</v>
      </c>
      <c r="U192" s="17">
        <f t="shared" si="36"/>
        <v>674.56</v>
      </c>
      <c r="V192" s="17">
        <f t="shared" si="36"/>
        <v>0</v>
      </c>
      <c r="W192" s="17">
        <f t="shared" si="36"/>
        <v>0</v>
      </c>
      <c r="X192" s="17">
        <f t="shared" si="36"/>
        <v>674.56</v>
      </c>
      <c r="Y192" s="17">
        <f t="shared" si="36"/>
        <v>0</v>
      </c>
      <c r="Z192" s="17">
        <f t="shared" si="36"/>
        <v>0</v>
      </c>
      <c r="AA192" s="17">
        <f t="shared" si="36"/>
        <v>674.56</v>
      </c>
      <c r="AB192" s="17">
        <f t="shared" si="36"/>
        <v>0</v>
      </c>
      <c r="AC192" s="17">
        <f t="shared" si="36"/>
        <v>0</v>
      </c>
      <c r="AD192" s="17">
        <f t="shared" si="36"/>
        <v>674.56</v>
      </c>
      <c r="AE192" s="17">
        <f t="shared" si="36"/>
        <v>0</v>
      </c>
      <c r="AF192" s="53">
        <f t="shared" si="28"/>
        <v>3320.1</v>
      </c>
    </row>
    <row r="193" spans="1:32" x14ac:dyDescent="0.3">
      <c r="A193" s="39">
        <f>_xlfn.XLOOKUP(B193,Elementen!C:C,Elementen!A:A)</f>
        <v>61</v>
      </c>
      <c r="B193" s="15" t="s">
        <v>322</v>
      </c>
      <c r="C193" t="s">
        <v>285</v>
      </c>
      <c r="D193" t="s">
        <v>290</v>
      </c>
      <c r="F193" s="49" t="s">
        <v>346</v>
      </c>
      <c r="J193" s="6">
        <v>1</v>
      </c>
      <c r="K193" s="11" t="s">
        <v>4</v>
      </c>
      <c r="L193" s="8">
        <v>2010</v>
      </c>
      <c r="M193" s="7">
        <v>1</v>
      </c>
      <c r="N193" s="3">
        <v>221</v>
      </c>
      <c r="O193" s="3">
        <f t="shared" si="32"/>
        <v>221</v>
      </c>
      <c r="P193" s="40">
        <f t="shared" si="33"/>
        <v>221</v>
      </c>
      <c r="Q193" s="17">
        <f t="shared" si="36"/>
        <v>232.04999999999995</v>
      </c>
      <c r="R193" s="17">
        <f t="shared" si="36"/>
        <v>260.77999999999992</v>
      </c>
      <c r="S193" s="17">
        <f t="shared" si="36"/>
        <v>271.83</v>
      </c>
      <c r="T193" s="17">
        <f t="shared" si="36"/>
        <v>282.87999999999994</v>
      </c>
      <c r="U193" s="17">
        <f t="shared" si="36"/>
        <v>282.87999999999994</v>
      </c>
      <c r="V193" s="17">
        <f t="shared" si="36"/>
        <v>282.87999999999994</v>
      </c>
      <c r="W193" s="17">
        <f t="shared" si="36"/>
        <v>282.87999999999994</v>
      </c>
      <c r="X193" s="17">
        <f t="shared" si="36"/>
        <v>282.87999999999994</v>
      </c>
      <c r="Y193" s="17">
        <f t="shared" si="36"/>
        <v>282.87999999999994</v>
      </c>
      <c r="Z193" s="17">
        <f t="shared" si="36"/>
        <v>282.87999999999994</v>
      </c>
      <c r="AA193" s="17">
        <f t="shared" si="36"/>
        <v>282.87999999999994</v>
      </c>
      <c r="AB193" s="17">
        <f t="shared" si="36"/>
        <v>282.87999999999994</v>
      </c>
      <c r="AC193" s="17">
        <f t="shared" si="36"/>
        <v>282.87999999999994</v>
      </c>
      <c r="AD193" s="17">
        <f t="shared" si="36"/>
        <v>282.87999999999994</v>
      </c>
      <c r="AE193" s="17">
        <f t="shared" si="36"/>
        <v>282.87999999999994</v>
      </c>
      <c r="AF193" s="52">
        <f t="shared" si="28"/>
        <v>4380.22</v>
      </c>
    </row>
    <row r="194" spans="1:32" x14ac:dyDescent="0.3">
      <c r="A194" s="39">
        <f>_xlfn.XLOOKUP(B194,Elementen!C:C,Elementen!A:A)</f>
        <v>61</v>
      </c>
      <c r="B194" s="15" t="s">
        <v>322</v>
      </c>
      <c r="C194" t="s">
        <v>286</v>
      </c>
      <c r="D194" t="s">
        <v>291</v>
      </c>
      <c r="F194" s="49" t="s">
        <v>346</v>
      </c>
      <c r="J194" s="6">
        <v>1</v>
      </c>
      <c r="K194" s="11" t="s">
        <v>4</v>
      </c>
      <c r="L194" s="8">
        <v>2011</v>
      </c>
      <c r="M194" s="7">
        <v>1</v>
      </c>
      <c r="N194" s="3">
        <v>1000</v>
      </c>
      <c r="O194" s="3">
        <f t="shared" si="32"/>
        <v>1000</v>
      </c>
      <c r="P194" s="40">
        <f t="shared" si="33"/>
        <v>1000</v>
      </c>
      <c r="Q194" s="17">
        <f t="shared" si="36"/>
        <v>1049.9999999999998</v>
      </c>
      <c r="R194" s="17">
        <f t="shared" si="36"/>
        <v>1179.9999999999998</v>
      </c>
      <c r="S194" s="17">
        <f t="shared" si="36"/>
        <v>1230</v>
      </c>
      <c r="T194" s="17">
        <f t="shared" si="36"/>
        <v>1279.9999999999998</v>
      </c>
      <c r="U194" s="17">
        <f t="shared" si="36"/>
        <v>1279.9999999999998</v>
      </c>
      <c r="V194" s="17">
        <f t="shared" si="36"/>
        <v>1279.9999999999998</v>
      </c>
      <c r="W194" s="17">
        <f t="shared" si="36"/>
        <v>1279.9999999999998</v>
      </c>
      <c r="X194" s="17">
        <f t="shared" si="36"/>
        <v>1279.9999999999998</v>
      </c>
      <c r="Y194" s="17">
        <f t="shared" si="36"/>
        <v>1279.9999999999998</v>
      </c>
      <c r="Z194" s="17">
        <f t="shared" si="36"/>
        <v>1279.9999999999998</v>
      </c>
      <c r="AA194" s="17">
        <f t="shared" si="36"/>
        <v>1279.9999999999998</v>
      </c>
      <c r="AB194" s="17">
        <f t="shared" si="36"/>
        <v>1279.9999999999998</v>
      </c>
      <c r="AC194" s="17">
        <f t="shared" si="36"/>
        <v>1279.9999999999998</v>
      </c>
      <c r="AD194" s="17">
        <f t="shared" si="36"/>
        <v>1279.9999999999998</v>
      </c>
      <c r="AE194" s="17">
        <f t="shared" si="36"/>
        <v>1279.9999999999998</v>
      </c>
      <c r="AF194" s="53">
        <f t="shared" si="28"/>
        <v>19820</v>
      </c>
    </row>
    <row r="195" spans="1:32" x14ac:dyDescent="0.3">
      <c r="A195" s="39">
        <f>_xlfn.XLOOKUP(B195,Elementen!C:C,Elementen!A:A)</f>
        <v>61</v>
      </c>
      <c r="B195" s="15" t="s">
        <v>322</v>
      </c>
      <c r="C195" t="s">
        <v>293</v>
      </c>
      <c r="D195" t="s">
        <v>292</v>
      </c>
      <c r="F195" s="49" t="s">
        <v>346</v>
      </c>
      <c r="J195" s="6">
        <v>1</v>
      </c>
      <c r="K195" s="11" t="s">
        <v>4</v>
      </c>
      <c r="L195" s="8">
        <v>2012</v>
      </c>
      <c r="M195" s="7">
        <v>5</v>
      </c>
      <c r="N195" s="3">
        <v>9818</v>
      </c>
      <c r="O195" s="3">
        <f t="shared" si="32"/>
        <v>9818</v>
      </c>
      <c r="P195" s="40">
        <f t="shared" si="33"/>
        <v>0</v>
      </c>
      <c r="Q195" s="17">
        <f t="shared" si="36"/>
        <v>0</v>
      </c>
      <c r="R195" s="17">
        <f t="shared" si="36"/>
        <v>0</v>
      </c>
      <c r="S195" s="17">
        <f t="shared" si="36"/>
        <v>0</v>
      </c>
      <c r="T195" s="17">
        <f t="shared" si="36"/>
        <v>12567.039999999997</v>
      </c>
      <c r="U195" s="17">
        <f t="shared" si="36"/>
        <v>0</v>
      </c>
      <c r="V195" s="17">
        <f t="shared" si="36"/>
        <v>0</v>
      </c>
      <c r="W195" s="17">
        <f t="shared" si="36"/>
        <v>0</v>
      </c>
      <c r="X195" s="17">
        <f t="shared" si="36"/>
        <v>0</v>
      </c>
      <c r="Y195" s="17">
        <f t="shared" si="36"/>
        <v>12567.039999999997</v>
      </c>
      <c r="Z195" s="17">
        <f t="shared" si="36"/>
        <v>0</v>
      </c>
      <c r="AA195" s="17">
        <f t="shared" si="36"/>
        <v>0</v>
      </c>
      <c r="AB195" s="17">
        <f t="shared" si="36"/>
        <v>0</v>
      </c>
      <c r="AC195" s="17">
        <f t="shared" si="36"/>
        <v>0</v>
      </c>
      <c r="AD195" s="17">
        <f t="shared" si="36"/>
        <v>12567.039999999997</v>
      </c>
      <c r="AE195" s="17">
        <f t="shared" si="36"/>
        <v>0</v>
      </c>
      <c r="AF195" s="52">
        <f t="shared" si="28"/>
        <v>37701.119999999995</v>
      </c>
    </row>
    <row r="196" spans="1:32" x14ac:dyDescent="0.3">
      <c r="A196" s="39">
        <f>_xlfn.XLOOKUP(B196,Elementen!C:C,Elementen!A:A)</f>
        <v>61</v>
      </c>
      <c r="B196" s="15" t="s">
        <v>322</v>
      </c>
      <c r="C196" t="s">
        <v>287</v>
      </c>
      <c r="D196" t="s">
        <v>94</v>
      </c>
      <c r="F196" s="49" t="s">
        <v>346</v>
      </c>
      <c r="I196" s="4" t="s">
        <v>239</v>
      </c>
      <c r="J196" s="6">
        <v>1</v>
      </c>
      <c r="K196" s="11" t="s">
        <v>4</v>
      </c>
      <c r="L196" s="8">
        <v>2010</v>
      </c>
      <c r="M196" s="7">
        <v>0</v>
      </c>
      <c r="N196" s="3">
        <v>0</v>
      </c>
      <c r="O196" s="3">
        <f t="shared" si="32"/>
        <v>0</v>
      </c>
      <c r="P196" s="40">
        <f t="shared" si="33"/>
        <v>0</v>
      </c>
      <c r="Q196" s="17">
        <f t="shared" si="36"/>
        <v>0</v>
      </c>
      <c r="R196" s="17">
        <f t="shared" si="36"/>
        <v>0</v>
      </c>
      <c r="S196" s="17">
        <f t="shared" si="36"/>
        <v>0</v>
      </c>
      <c r="T196" s="17">
        <f t="shared" si="36"/>
        <v>0</v>
      </c>
      <c r="U196" s="17">
        <f t="shared" si="36"/>
        <v>0</v>
      </c>
      <c r="V196" s="17">
        <f t="shared" si="36"/>
        <v>0</v>
      </c>
      <c r="W196" s="17">
        <f t="shared" si="36"/>
        <v>0</v>
      </c>
      <c r="X196" s="17">
        <f t="shared" si="36"/>
        <v>0</v>
      </c>
      <c r="Y196" s="17">
        <f t="shared" si="36"/>
        <v>0</v>
      </c>
      <c r="Z196" s="17">
        <f t="shared" si="36"/>
        <v>0</v>
      </c>
      <c r="AA196" s="17">
        <f t="shared" si="36"/>
        <v>0</v>
      </c>
      <c r="AB196" s="17">
        <f t="shared" si="36"/>
        <v>0</v>
      </c>
      <c r="AC196" s="17">
        <f t="shared" si="36"/>
        <v>0</v>
      </c>
      <c r="AD196" s="17">
        <f t="shared" si="36"/>
        <v>0</v>
      </c>
      <c r="AE196" s="17">
        <f t="shared" si="36"/>
        <v>0</v>
      </c>
    </row>
    <row r="197" spans="1:32" x14ac:dyDescent="0.3">
      <c r="A197" s="39">
        <f>_xlfn.XLOOKUP(B197,Elementen!C:C,Elementen!A:A)</f>
        <v>61</v>
      </c>
      <c r="B197" s="15" t="s">
        <v>322</v>
      </c>
      <c r="C197" t="s">
        <v>287</v>
      </c>
      <c r="D197" t="s">
        <v>94</v>
      </c>
      <c r="I197" s="4" t="s">
        <v>288</v>
      </c>
      <c r="J197" s="6">
        <v>1</v>
      </c>
      <c r="K197" s="11" t="s">
        <v>4</v>
      </c>
      <c r="L197" s="8">
        <v>2010</v>
      </c>
      <c r="M197" s="7">
        <v>0</v>
      </c>
      <c r="N197" s="3">
        <v>1361</v>
      </c>
      <c r="O197" s="3">
        <f t="shared" si="32"/>
        <v>1361</v>
      </c>
      <c r="P197" s="40">
        <f t="shared" si="33"/>
        <v>1361</v>
      </c>
      <c r="Q197" s="17">
        <f t="shared" si="36"/>
        <v>0</v>
      </c>
      <c r="R197" s="17">
        <f t="shared" si="36"/>
        <v>0</v>
      </c>
      <c r="S197" s="17">
        <f t="shared" si="36"/>
        <v>0</v>
      </c>
      <c r="T197" s="17">
        <f t="shared" si="36"/>
        <v>0</v>
      </c>
      <c r="U197" s="17">
        <f t="shared" si="36"/>
        <v>0</v>
      </c>
      <c r="V197" s="17">
        <f t="shared" si="36"/>
        <v>0</v>
      </c>
      <c r="W197" s="17">
        <f t="shared" si="36"/>
        <v>0</v>
      </c>
      <c r="X197" s="17">
        <f t="shared" si="36"/>
        <v>0</v>
      </c>
      <c r="Y197" s="17">
        <f t="shared" si="36"/>
        <v>0</v>
      </c>
      <c r="Z197" s="17">
        <f t="shared" si="36"/>
        <v>0</v>
      </c>
      <c r="AA197" s="17">
        <f t="shared" si="36"/>
        <v>0</v>
      </c>
      <c r="AB197" s="17">
        <f t="shared" si="36"/>
        <v>0</v>
      </c>
      <c r="AC197" s="17">
        <f t="shared" si="36"/>
        <v>0</v>
      </c>
      <c r="AD197" s="17">
        <f t="shared" si="36"/>
        <v>0</v>
      </c>
      <c r="AE197" s="17">
        <f t="shared" si="36"/>
        <v>0</v>
      </c>
    </row>
    <row r="198" spans="1:32" x14ac:dyDescent="0.3">
      <c r="Q198" s="17">
        <f>IF(Q$9&lt;$L198,0,IF($M198=0,0,IF(Q$9=($L198+($M198*TRUNC((Q$9-$L198)/$M198))),$O198*(Q$7/$N$7),0)))</f>
        <v>0</v>
      </c>
    </row>
    <row r="199" spans="1:32" x14ac:dyDescent="0.3"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/>
    </row>
    <row r="200" spans="1:32" x14ac:dyDescent="0.3"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/>
    </row>
    <row r="201" spans="1:32" x14ac:dyDescent="0.3"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/>
    </row>
    <row r="202" spans="1:32" x14ac:dyDescent="0.3"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/>
    </row>
    <row r="203" spans="1:32" x14ac:dyDescent="0.3">
      <c r="P203" s="58"/>
      <c r="Q203" s="58"/>
      <c r="R203" s="58"/>
      <c r="S203" s="58"/>
      <c r="T203" s="58">
        <f t="shared" ref="T203:T214" si="37">IF(Q$9&lt;$L199,0,IF($M199=0,0,IF(Q$9=($L199+($M199*TRUNC((Q$9-$L199)/$M199))),$O199*(Q$7/$N$7),0)))</f>
        <v>0</v>
      </c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/>
    </row>
    <row r="204" spans="1:32" x14ac:dyDescent="0.3">
      <c r="P204" s="58"/>
      <c r="Q204" s="58"/>
      <c r="R204" s="58"/>
      <c r="S204" s="58"/>
      <c r="T204" s="58">
        <f t="shared" si="37"/>
        <v>0</v>
      </c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/>
    </row>
    <row r="205" spans="1:32" x14ac:dyDescent="0.3">
      <c r="P205" s="58"/>
      <c r="Q205" s="58"/>
      <c r="R205" s="58"/>
      <c r="S205" s="58"/>
      <c r="T205" s="58">
        <f t="shared" si="37"/>
        <v>0</v>
      </c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/>
    </row>
    <row r="206" spans="1:32" x14ac:dyDescent="0.3">
      <c r="P206" s="58"/>
      <c r="Q206" s="58"/>
      <c r="R206" s="58"/>
      <c r="S206" s="58"/>
      <c r="T206" s="58">
        <f t="shared" si="37"/>
        <v>0</v>
      </c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/>
    </row>
    <row r="207" spans="1:32" x14ac:dyDescent="0.3">
      <c r="P207" s="58"/>
      <c r="Q207" s="58"/>
      <c r="R207" s="58"/>
      <c r="S207" s="58"/>
      <c r="T207" s="58">
        <f t="shared" si="37"/>
        <v>0</v>
      </c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/>
    </row>
    <row r="208" spans="1:32" x14ac:dyDescent="0.3">
      <c r="P208" s="58"/>
      <c r="Q208" s="58"/>
      <c r="R208" s="58"/>
      <c r="S208" s="58"/>
      <c r="T208" s="58">
        <f t="shared" si="37"/>
        <v>0</v>
      </c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/>
    </row>
    <row r="209" spans="16:32" x14ac:dyDescent="0.3">
      <c r="P209" s="58"/>
      <c r="Q209" s="58"/>
      <c r="R209" s="58"/>
      <c r="S209" s="58"/>
      <c r="T209" s="58">
        <f t="shared" si="37"/>
        <v>0</v>
      </c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/>
    </row>
    <row r="210" spans="16:32" x14ac:dyDescent="0.3">
      <c r="P210" s="58"/>
      <c r="Q210" s="58"/>
      <c r="R210" s="58"/>
      <c r="S210" s="58"/>
      <c r="T210" s="58">
        <f t="shared" si="37"/>
        <v>0</v>
      </c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/>
    </row>
    <row r="211" spans="16:32" x14ac:dyDescent="0.3">
      <c r="P211" s="58"/>
      <c r="Q211" s="58">
        <f t="shared" ref="Q211:Q229" si="38">IF(Q$9&lt;$L211,0,IF($M211=0,0,IF(Q$9=($L211+($M211*TRUNC((Q$9-$L211)/$M211))),$O211*(Q$7/$N$7),0)))</f>
        <v>0</v>
      </c>
      <c r="R211" s="58"/>
      <c r="S211" s="58"/>
      <c r="T211" s="58">
        <f t="shared" si="37"/>
        <v>0</v>
      </c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/>
    </row>
    <row r="212" spans="16:32" x14ac:dyDescent="0.3">
      <c r="P212" s="58"/>
      <c r="Q212" s="58">
        <f t="shared" si="38"/>
        <v>0</v>
      </c>
      <c r="R212" s="58"/>
      <c r="S212" s="58"/>
      <c r="T212" s="58">
        <f t="shared" si="37"/>
        <v>0</v>
      </c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/>
    </row>
    <row r="213" spans="16:32" x14ac:dyDescent="0.3">
      <c r="P213" s="58"/>
      <c r="Q213" s="58">
        <f t="shared" si="38"/>
        <v>0</v>
      </c>
      <c r="R213" s="58"/>
      <c r="S213" s="58"/>
      <c r="T213" s="58">
        <f t="shared" si="37"/>
        <v>0</v>
      </c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/>
    </row>
    <row r="214" spans="16:32" x14ac:dyDescent="0.3">
      <c r="P214" s="58"/>
      <c r="Q214" s="58">
        <f t="shared" si="38"/>
        <v>0</v>
      </c>
      <c r="R214" s="58"/>
      <c r="S214" s="58"/>
      <c r="T214" s="58">
        <f t="shared" si="37"/>
        <v>0</v>
      </c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/>
    </row>
    <row r="215" spans="16:32" x14ac:dyDescent="0.3">
      <c r="P215" s="58"/>
      <c r="Q215" s="58">
        <f t="shared" si="38"/>
        <v>0</v>
      </c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/>
    </row>
    <row r="216" spans="16:32" x14ac:dyDescent="0.3">
      <c r="P216" s="58"/>
      <c r="Q216" s="58">
        <f t="shared" si="38"/>
        <v>0</v>
      </c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/>
    </row>
    <row r="217" spans="16:32" x14ac:dyDescent="0.3">
      <c r="P217" s="58"/>
      <c r="Q217" s="58">
        <f t="shared" si="38"/>
        <v>0</v>
      </c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/>
    </row>
    <row r="218" spans="16:32" x14ac:dyDescent="0.3">
      <c r="P218" s="58"/>
      <c r="Q218" s="58">
        <f t="shared" si="38"/>
        <v>0</v>
      </c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/>
    </row>
    <row r="219" spans="16:32" x14ac:dyDescent="0.3">
      <c r="P219" s="58"/>
      <c r="Q219" s="58">
        <f t="shared" si="38"/>
        <v>0</v>
      </c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/>
    </row>
    <row r="220" spans="16:32" x14ac:dyDescent="0.3">
      <c r="P220" s="58"/>
      <c r="Q220" s="58">
        <f t="shared" si="38"/>
        <v>0</v>
      </c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/>
    </row>
    <row r="221" spans="16:32" x14ac:dyDescent="0.3">
      <c r="P221" s="58"/>
      <c r="Q221" s="58">
        <f t="shared" si="38"/>
        <v>0</v>
      </c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/>
    </row>
    <row r="222" spans="16:32" x14ac:dyDescent="0.3">
      <c r="P222" s="58"/>
      <c r="Q222" s="58">
        <f t="shared" si="38"/>
        <v>0</v>
      </c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/>
    </row>
    <row r="223" spans="16:32" x14ac:dyDescent="0.3">
      <c r="P223" s="58"/>
      <c r="Q223" s="58">
        <f t="shared" si="38"/>
        <v>0</v>
      </c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/>
    </row>
    <row r="224" spans="16:32" x14ac:dyDescent="0.3">
      <c r="P224" s="55"/>
      <c r="Q224" s="55">
        <f t="shared" si="38"/>
        <v>0</v>
      </c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6"/>
      <c r="AF224" s="57"/>
    </row>
    <row r="225" spans="17:17" x14ac:dyDescent="0.3">
      <c r="Q225" s="17">
        <f t="shared" si="38"/>
        <v>0</v>
      </c>
    </row>
    <row r="226" spans="17:17" x14ac:dyDescent="0.3">
      <c r="Q226" s="17">
        <f t="shared" si="38"/>
        <v>0</v>
      </c>
    </row>
    <row r="227" spans="17:17" x14ac:dyDescent="0.3">
      <c r="Q227" s="17">
        <f t="shared" si="38"/>
        <v>0</v>
      </c>
    </row>
    <row r="228" spans="17:17" x14ac:dyDescent="0.3">
      <c r="Q228" s="17">
        <f t="shared" si="38"/>
        <v>0</v>
      </c>
    </row>
    <row r="229" spans="17:17" x14ac:dyDescent="0.3">
      <c r="Q229" s="17">
        <f t="shared" si="38"/>
        <v>0</v>
      </c>
    </row>
    <row r="300" spans="1:32" s="79" customFormat="1" ht="42.9" customHeight="1" x14ac:dyDescent="0.3">
      <c r="A300" s="77"/>
      <c r="B300" s="78"/>
      <c r="D300" s="90" t="s">
        <v>366</v>
      </c>
      <c r="F300" s="80"/>
      <c r="G300" s="81"/>
      <c r="J300" s="82"/>
      <c r="K300" s="83"/>
      <c r="L300" s="84"/>
      <c r="M300" s="85"/>
      <c r="N300" s="86"/>
      <c r="O300" s="86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8"/>
      <c r="AF300" s="89"/>
    </row>
  </sheetData>
  <dataConsolidate/>
  <mergeCells count="1">
    <mergeCell ref="B2:D4"/>
  </mergeCells>
  <phoneticPr fontId="23" type="noConversion"/>
  <conditionalFormatting sqref="F10:F196">
    <cfRule type="cellIs" dxfId="8" priority="1" operator="equal">
      <formula>$G$6</formula>
    </cfRule>
    <cfRule type="cellIs" dxfId="7" priority="2" operator="equal">
      <formula>$G$5</formula>
    </cfRule>
    <cfRule type="cellIs" dxfId="6" priority="3" operator="equal">
      <formula>$G$4</formula>
    </cfRule>
    <cfRule type="cellIs" dxfId="5" priority="4" operator="equal">
      <formula>$G$3</formula>
    </cfRule>
    <cfRule type="cellIs" dxfId="4" priority="5" operator="equal">
      <formula>$G$2</formula>
    </cfRule>
    <cfRule type="cellIs" dxfId="3" priority="6" operator="equal">
      <formula>$G$1</formula>
    </cfRule>
  </conditionalFormatting>
  <conditionalFormatting sqref="G10:G197">
    <cfRule type="cellIs" dxfId="2" priority="15" operator="equal">
      <formula>"L"</formula>
    </cfRule>
    <cfRule type="cellIs" dxfId="1" priority="16" operator="equal">
      <formula>"M"</formula>
    </cfRule>
    <cfRule type="cellIs" dxfId="0" priority="17" operator="equal">
      <formula>"H"</formula>
    </cfRule>
  </conditionalFormatting>
  <dataValidations count="2">
    <dataValidation type="list" allowBlank="1" showInputMessage="1" showErrorMessage="1" promptTitle="Kies urgentie" prompt="L = Laag_x000a_M = Middel_x000a_H = Hoog" sqref="G10:G197" xr:uid="{00000000-0002-0000-0000-000000000000}">
      <formula1>$AN$10:$AN$12</formula1>
    </dataValidation>
    <dataValidation type="list" allowBlank="1" showInputMessage="1" showErrorMessage="1" sqref="F10:F196" xr:uid="{42973A91-CB58-0B48-9F94-9D36FC695515}">
      <formula1>$G$1:$G$6</formula1>
    </dataValidation>
  </dataValidations>
  <hyperlinks>
    <hyperlink ref="I7" r:id="rId1" location="/CBS/nl/dataset/80444ned/table?fromstatweb" xr:uid="{BD09DCAE-5855-3F4D-B24C-3DD18B5ABE95}"/>
  </hyperlinks>
  <pageMargins left="0.7" right="0.7" top="0.75" bottom="0.75" header="0.3" footer="0.3"/>
  <pageSetup paperSize="9" orientation="portrait" r:id="rId2"/>
  <headerFooter alignWithMargins="0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32415E-9F46-654F-9A2A-06AE25F39A21}">
          <x14:formula1>
            <xm:f>Elementen!$C$3:$C$40</xm:f>
          </x14:formula1>
          <xm:sqref>B10:B197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E59E-2143-9147-ABB1-9B9CA655F3A1}">
  <dimension ref="A1:AH41"/>
  <sheetViews>
    <sheetView workbookViewId="0">
      <selection activeCell="F39" sqref="F39"/>
    </sheetView>
  </sheetViews>
  <sheetFormatPr defaultColWidth="11.44140625" defaultRowHeight="14.4" x14ac:dyDescent="0.3"/>
  <cols>
    <col min="2" max="2" width="1.6640625" customWidth="1"/>
    <col min="3" max="3" width="35.88671875" customWidth="1"/>
    <col min="4" max="4" width="7.109375" customWidth="1"/>
    <col min="5" max="5" width="2.33203125" customWidth="1"/>
    <col min="6" max="6" width="35.88671875" customWidth="1"/>
    <col min="7" max="7" width="2.6640625" customWidth="1"/>
    <col min="8" max="8" width="35.88671875" customWidth="1"/>
    <col min="9" max="9" width="1.88671875" customWidth="1"/>
    <col min="10" max="10" width="35.88671875" customWidth="1"/>
    <col min="11" max="11" width="1.88671875" customWidth="1"/>
    <col min="12" max="12" width="35.88671875" customWidth="1"/>
    <col min="13" max="13" width="3" customWidth="1"/>
    <col min="14" max="14" width="35.88671875" customWidth="1"/>
    <col min="15" max="15" width="1.6640625" customWidth="1"/>
    <col min="16" max="16" width="35.88671875" customWidth="1"/>
    <col min="17" max="17" width="2.33203125" customWidth="1"/>
    <col min="18" max="18" width="35.88671875" customWidth="1"/>
    <col min="19" max="19" width="2.44140625" customWidth="1"/>
    <col min="20" max="20" width="35.88671875" customWidth="1"/>
    <col min="21" max="21" width="2.6640625" customWidth="1"/>
    <col min="22" max="22" width="35.88671875" customWidth="1"/>
    <col min="23" max="23" width="2.88671875" customWidth="1"/>
    <col min="24" max="35" width="35.88671875" customWidth="1"/>
  </cols>
  <sheetData>
    <row r="1" spans="1:34" ht="29.1" customHeight="1" x14ac:dyDescent="0.3"/>
    <row r="2" spans="1:34" s="18" customFormat="1" x14ac:dyDescent="0.3">
      <c r="A2" s="18" t="s">
        <v>302</v>
      </c>
      <c r="C2" s="18" t="s">
        <v>301</v>
      </c>
      <c r="D2" s="18" t="s">
        <v>302</v>
      </c>
      <c r="F2" s="34" t="s">
        <v>303</v>
      </c>
      <c r="G2" s="30"/>
      <c r="H2" s="30" t="s">
        <v>304</v>
      </c>
      <c r="I2" s="30"/>
      <c r="J2" s="30" t="s">
        <v>305</v>
      </c>
      <c r="K2" s="30"/>
      <c r="L2" s="30" t="s">
        <v>306</v>
      </c>
      <c r="M2" s="30"/>
      <c r="N2" s="30" t="s">
        <v>307</v>
      </c>
      <c r="O2" s="30"/>
      <c r="P2" s="30" t="s">
        <v>308</v>
      </c>
      <c r="Q2" s="30"/>
      <c r="R2" s="30" t="s">
        <v>309</v>
      </c>
      <c r="S2" s="30"/>
      <c r="T2" s="30" t="s">
        <v>310</v>
      </c>
      <c r="U2" s="30"/>
      <c r="V2" s="30" t="s">
        <v>311</v>
      </c>
      <c r="W2" s="30"/>
      <c r="X2" s="30" t="s">
        <v>312</v>
      </c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x14ac:dyDescent="0.3">
      <c r="A3">
        <v>1</v>
      </c>
      <c r="C3" s="15" t="s">
        <v>303</v>
      </c>
      <c r="D3" s="35" t="s">
        <v>323</v>
      </c>
      <c r="E3" s="15"/>
      <c r="F3" s="32" t="s">
        <v>130</v>
      </c>
      <c r="H3" t="s">
        <v>84</v>
      </c>
      <c r="J3" t="s">
        <v>157</v>
      </c>
      <c r="L3" t="s">
        <v>168</v>
      </c>
      <c r="N3" t="s">
        <v>193</v>
      </c>
      <c r="P3" t="s">
        <v>203</v>
      </c>
      <c r="R3" t="s">
        <v>211</v>
      </c>
      <c r="T3" t="s">
        <v>34</v>
      </c>
      <c r="V3" t="s">
        <v>37</v>
      </c>
      <c r="X3" t="s">
        <v>39</v>
      </c>
    </row>
    <row r="4" spans="1:34" x14ac:dyDescent="0.3">
      <c r="A4">
        <v>3</v>
      </c>
      <c r="C4" s="15" t="s">
        <v>304</v>
      </c>
      <c r="D4" s="35" t="s">
        <v>324</v>
      </c>
      <c r="E4" s="15"/>
      <c r="F4" s="33" t="s">
        <v>129</v>
      </c>
      <c r="H4" t="s">
        <v>153</v>
      </c>
      <c r="J4" t="s">
        <v>157</v>
      </c>
      <c r="L4" t="s">
        <v>169</v>
      </c>
      <c r="P4" t="s">
        <v>205</v>
      </c>
      <c r="T4" t="s">
        <v>35</v>
      </c>
      <c r="X4" t="s">
        <v>42</v>
      </c>
    </row>
    <row r="5" spans="1:34" x14ac:dyDescent="0.3">
      <c r="A5">
        <v>4</v>
      </c>
      <c r="C5" s="15" t="s">
        <v>305</v>
      </c>
      <c r="D5" s="35" t="s">
        <v>325</v>
      </c>
      <c r="E5" s="15"/>
      <c r="F5" s="32" t="s">
        <v>131</v>
      </c>
      <c r="H5" t="s">
        <v>147</v>
      </c>
      <c r="J5" t="s">
        <v>161</v>
      </c>
      <c r="L5" t="s">
        <v>173</v>
      </c>
      <c r="P5" t="s">
        <v>31</v>
      </c>
      <c r="T5" t="s">
        <v>215</v>
      </c>
      <c r="X5" t="s">
        <v>45</v>
      </c>
    </row>
    <row r="6" spans="1:34" x14ac:dyDescent="0.3">
      <c r="A6">
        <v>5</v>
      </c>
      <c r="C6" s="15" t="s">
        <v>306</v>
      </c>
      <c r="D6" s="35" t="s">
        <v>326</v>
      </c>
      <c r="E6" s="15"/>
      <c r="F6" s="33" t="s">
        <v>127</v>
      </c>
      <c r="L6" t="s">
        <v>17</v>
      </c>
      <c r="P6" t="s">
        <v>208</v>
      </c>
    </row>
    <row r="7" spans="1:34" x14ac:dyDescent="0.3">
      <c r="A7">
        <v>6</v>
      </c>
      <c r="C7" s="15" t="s">
        <v>307</v>
      </c>
      <c r="D7" s="35" t="s">
        <v>327</v>
      </c>
      <c r="E7" s="15"/>
      <c r="F7" s="32" t="s">
        <v>136</v>
      </c>
      <c r="L7" t="s">
        <v>19</v>
      </c>
      <c r="P7" t="s">
        <v>210</v>
      </c>
    </row>
    <row r="8" spans="1:34" x14ac:dyDescent="0.3">
      <c r="A8">
        <v>9</v>
      </c>
      <c r="C8" s="15" t="s">
        <v>308</v>
      </c>
      <c r="D8" s="35" t="s">
        <v>328</v>
      </c>
      <c r="E8" s="15"/>
      <c r="F8" s="33" t="s">
        <v>139</v>
      </c>
      <c r="L8" t="s">
        <v>20</v>
      </c>
    </row>
    <row r="9" spans="1:34" x14ac:dyDescent="0.3">
      <c r="A9">
        <v>21</v>
      </c>
      <c r="C9" s="15" t="s">
        <v>309</v>
      </c>
      <c r="D9" s="35" t="s">
        <v>329</v>
      </c>
      <c r="E9" s="15"/>
      <c r="F9" s="32" t="s">
        <v>142</v>
      </c>
      <c r="L9" t="s">
        <v>21</v>
      </c>
    </row>
    <row r="10" spans="1:34" x14ac:dyDescent="0.3">
      <c r="A10">
        <v>22</v>
      </c>
      <c r="C10" s="15" t="s">
        <v>310</v>
      </c>
      <c r="D10" s="35" t="s">
        <v>330</v>
      </c>
      <c r="E10" s="15"/>
      <c r="F10" s="33" t="s">
        <v>9</v>
      </c>
      <c r="L10" t="s">
        <v>22</v>
      </c>
    </row>
    <row r="11" spans="1:34" x14ac:dyDescent="0.3">
      <c r="A11">
        <v>23</v>
      </c>
      <c r="C11" s="15" t="s">
        <v>311</v>
      </c>
      <c r="D11" s="35" t="s">
        <v>331</v>
      </c>
      <c r="E11" s="15"/>
      <c r="F11" s="32" t="s">
        <v>134</v>
      </c>
      <c r="L11" t="s">
        <v>184</v>
      </c>
    </row>
    <row r="12" spans="1:34" x14ac:dyDescent="0.3">
      <c r="A12">
        <v>24</v>
      </c>
      <c r="C12" s="15" t="s">
        <v>312</v>
      </c>
      <c r="D12" s="35" t="s">
        <v>332</v>
      </c>
      <c r="E12" s="15"/>
      <c r="F12" s="33" t="s">
        <v>145</v>
      </c>
      <c r="L12" t="s">
        <v>26</v>
      </c>
    </row>
    <row r="13" spans="1:34" x14ac:dyDescent="0.3">
      <c r="A13">
        <v>25</v>
      </c>
      <c r="C13" s="15" t="s">
        <v>313</v>
      </c>
      <c r="D13" s="35" t="s">
        <v>333</v>
      </c>
      <c r="E13" s="15"/>
      <c r="F13" s="32" t="s">
        <v>143</v>
      </c>
      <c r="L13" t="s">
        <v>27</v>
      </c>
    </row>
    <row r="14" spans="1:34" x14ac:dyDescent="0.3">
      <c r="A14">
        <v>26</v>
      </c>
      <c r="C14" s="15" t="s">
        <v>314</v>
      </c>
      <c r="D14" s="35" t="s">
        <v>334</v>
      </c>
      <c r="E14" s="15"/>
      <c r="F14" s="33"/>
      <c r="L14" t="s">
        <v>188</v>
      </c>
    </row>
    <row r="15" spans="1:34" x14ac:dyDescent="0.3">
      <c r="A15">
        <v>29</v>
      </c>
      <c r="C15" s="15" t="s">
        <v>315</v>
      </c>
      <c r="D15" s="35" t="s">
        <v>335</v>
      </c>
      <c r="E15" s="15"/>
      <c r="F15" s="32"/>
      <c r="L15" t="s">
        <v>29</v>
      </c>
    </row>
    <row r="16" spans="1:34" x14ac:dyDescent="0.3">
      <c r="A16">
        <v>41</v>
      </c>
      <c r="C16" s="15" t="s">
        <v>316</v>
      </c>
      <c r="D16" s="35" t="s">
        <v>336</v>
      </c>
      <c r="E16" s="15"/>
      <c r="F16" s="33"/>
    </row>
    <row r="17" spans="1:6" x14ac:dyDescent="0.3">
      <c r="A17">
        <v>42</v>
      </c>
      <c r="C17" s="15" t="s">
        <v>317</v>
      </c>
      <c r="D17" s="35" t="s">
        <v>337</v>
      </c>
      <c r="E17" s="15"/>
      <c r="F17" s="32"/>
    </row>
    <row r="18" spans="1:6" x14ac:dyDescent="0.3">
      <c r="A18">
        <v>43</v>
      </c>
      <c r="C18" s="15" t="s">
        <v>318</v>
      </c>
      <c r="D18" s="35" t="s">
        <v>338</v>
      </c>
      <c r="E18" s="15"/>
      <c r="F18" s="33"/>
    </row>
    <row r="19" spans="1:6" x14ac:dyDescent="0.3">
      <c r="A19">
        <v>44</v>
      </c>
      <c r="C19" s="15" t="s">
        <v>319</v>
      </c>
      <c r="D19" s="35" t="s">
        <v>339</v>
      </c>
      <c r="E19" s="15"/>
      <c r="F19" s="32"/>
    </row>
    <row r="20" spans="1:6" x14ac:dyDescent="0.3">
      <c r="A20">
        <v>46</v>
      </c>
      <c r="C20" s="15" t="s">
        <v>320</v>
      </c>
      <c r="D20" s="35" t="s">
        <v>340</v>
      </c>
      <c r="E20" s="15"/>
      <c r="F20" s="33"/>
    </row>
    <row r="21" spans="1:6" x14ac:dyDescent="0.3">
      <c r="A21">
        <v>51</v>
      </c>
      <c r="C21" s="15" t="s">
        <v>321</v>
      </c>
      <c r="D21" s="35" t="s">
        <v>341</v>
      </c>
      <c r="E21" s="15"/>
      <c r="F21" s="32"/>
    </row>
    <row r="22" spans="1:6" x14ac:dyDescent="0.3">
      <c r="A22">
        <v>61</v>
      </c>
      <c r="C22" s="15" t="s">
        <v>322</v>
      </c>
      <c r="D22" s="35" t="s">
        <v>342</v>
      </c>
      <c r="E22" s="15"/>
      <c r="F22" s="33"/>
    </row>
    <row r="39" spans="4:6" x14ac:dyDescent="0.3">
      <c r="D39" s="36" t="str" cm="1">
        <f t="array" ref="D39">_xlfn.XLOOKUP(F39,tblRubriek[[#All],[Rubriek]],tblRubriek[[#All],[Code]])</f>
        <v>01</v>
      </c>
      <c r="F39" s="31" t="s">
        <v>303</v>
      </c>
    </row>
    <row r="41" spans="4:6" x14ac:dyDescent="0.3">
      <c r="F41" s="31" t="s">
        <v>130</v>
      </c>
    </row>
  </sheetData>
  <phoneticPr fontId="23" type="noConversion"/>
  <dataValidations count="3">
    <dataValidation type="list" allowBlank="1" showInputMessage="1" showErrorMessage="1" sqref="F39:G39" xr:uid="{4E253540-8EEB-3643-8366-A28F00C51436}">
      <formula1>Rubriek</formula1>
    </dataValidation>
    <dataValidation type="list" allowBlank="1" showInputMessage="1" showErrorMessage="1" sqref="F41:G41" xr:uid="{3F6A4352-4D95-2D44-98A9-5C30F59CC73F}">
      <formula1>INDIRECT($F$39)</formula1>
    </dataValidation>
    <dataValidation type="list" allowBlank="1" showInputMessage="1" showErrorMessage="1" sqref="F33" xr:uid="{9C4C9073-2CD3-E24D-B424-7CA23846189B}">
      <formula1>$2:$2</formula1>
    </dataValidation>
  </dataValidations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1"/>
  <sheetViews>
    <sheetView workbookViewId="0">
      <selection activeCell="A28" sqref="A28"/>
    </sheetView>
  </sheetViews>
  <sheetFormatPr defaultColWidth="8.88671875" defaultRowHeight="14.4" x14ac:dyDescent="0.3"/>
  <cols>
    <col min="1" max="1" width="47.109375" customWidth="1"/>
    <col min="2" max="2" width="30.6640625" bestFit="1" customWidth="1"/>
    <col min="3" max="3" width="6.109375" bestFit="1" customWidth="1"/>
    <col min="4" max="9" width="7.6640625" customWidth="1"/>
    <col min="10" max="10" width="10" bestFit="1" customWidth="1"/>
  </cols>
  <sheetData>
    <row r="3" spans="1:3" x14ac:dyDescent="0.3">
      <c r="A3" s="13" t="s">
        <v>294</v>
      </c>
    </row>
    <row r="4" spans="1:3" x14ac:dyDescent="0.3">
      <c r="A4" s="13" t="s">
        <v>72</v>
      </c>
      <c r="B4" s="13" t="s">
        <v>124</v>
      </c>
      <c r="C4" t="s">
        <v>295</v>
      </c>
    </row>
    <row r="5" spans="1:3" x14ac:dyDescent="0.3">
      <c r="A5" t="s">
        <v>74</v>
      </c>
      <c r="B5" t="s">
        <v>130</v>
      </c>
      <c r="C5">
        <v>0</v>
      </c>
    </row>
    <row r="6" spans="1:3" x14ac:dyDescent="0.3">
      <c r="B6" t="s">
        <v>129</v>
      </c>
      <c r="C6">
        <v>424</v>
      </c>
    </row>
    <row r="7" spans="1:3" x14ac:dyDescent="0.3">
      <c r="B7" t="s">
        <v>132</v>
      </c>
      <c r="C7">
        <v>0</v>
      </c>
    </row>
    <row r="8" spans="1:3" x14ac:dyDescent="0.3">
      <c r="B8" t="s">
        <v>131</v>
      </c>
      <c r="C8">
        <v>0</v>
      </c>
    </row>
    <row r="9" spans="1:3" x14ac:dyDescent="0.3">
      <c r="B9" t="s">
        <v>127</v>
      </c>
      <c r="C9">
        <v>0</v>
      </c>
    </row>
    <row r="10" spans="1:3" x14ac:dyDescent="0.3">
      <c r="B10" t="s">
        <v>3</v>
      </c>
      <c r="C10">
        <v>0</v>
      </c>
    </row>
    <row r="11" spans="1:3" x14ac:dyDescent="0.3">
      <c r="B11" t="s">
        <v>128</v>
      </c>
      <c r="C11">
        <v>0</v>
      </c>
    </row>
    <row r="12" spans="1:3" x14ac:dyDescent="0.3">
      <c r="B12" t="s">
        <v>136</v>
      </c>
      <c r="C12">
        <v>0</v>
      </c>
    </row>
    <row r="13" spans="1:3" x14ac:dyDescent="0.3">
      <c r="B13" t="s">
        <v>139</v>
      </c>
      <c r="C13">
        <v>0</v>
      </c>
    </row>
    <row r="14" spans="1:3" x14ac:dyDescent="0.3">
      <c r="B14" t="s">
        <v>142</v>
      </c>
      <c r="C14">
        <v>0</v>
      </c>
    </row>
    <row r="15" spans="1:3" x14ac:dyDescent="0.3">
      <c r="B15" t="s">
        <v>9</v>
      </c>
      <c r="C15">
        <v>0</v>
      </c>
    </row>
    <row r="16" spans="1:3" x14ac:dyDescent="0.3">
      <c r="B16" t="s">
        <v>135</v>
      </c>
      <c r="C16">
        <v>199.5</v>
      </c>
    </row>
    <row r="17" spans="1:3" x14ac:dyDescent="0.3">
      <c r="B17" t="s">
        <v>134</v>
      </c>
      <c r="C17">
        <v>0</v>
      </c>
    </row>
    <row r="18" spans="1:3" x14ac:dyDescent="0.3">
      <c r="B18" t="s">
        <v>145</v>
      </c>
      <c r="C18">
        <v>34</v>
      </c>
    </row>
    <row r="19" spans="1:3" x14ac:dyDescent="0.3">
      <c r="B19" t="s">
        <v>143</v>
      </c>
      <c r="C19">
        <v>0</v>
      </c>
    </row>
    <row r="20" spans="1:3" x14ac:dyDescent="0.3">
      <c r="A20" t="s">
        <v>357</v>
      </c>
      <c r="C20">
        <v>657.5</v>
      </c>
    </row>
    <row r="21" spans="1:3" x14ac:dyDescent="0.3">
      <c r="A21" t="s">
        <v>73</v>
      </c>
      <c r="C21">
        <v>657.5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25</vt:i4>
      </vt:variant>
    </vt:vector>
  </HeadingPairs>
  <TitlesOfParts>
    <vt:vector size="28" baseType="lpstr">
      <vt:lpstr>MJOP</vt:lpstr>
      <vt:lpstr>Elementen</vt:lpstr>
      <vt:lpstr>Draaitabel</vt:lpstr>
      <vt:lpstr>_01_Gevels</vt:lpstr>
      <vt:lpstr>_03_Buitenkozijnen</vt:lpstr>
      <vt:lpstr>_04_Beglazing</vt:lpstr>
      <vt:lpstr>_05_Daken</vt:lpstr>
      <vt:lpstr>_06_Schoorstenen</vt:lpstr>
      <vt:lpstr>_09_Buitenschilderwerk</vt:lpstr>
      <vt:lpstr>_21_Binnenwanden</vt:lpstr>
      <vt:lpstr>_22_Vloeren</vt:lpstr>
      <vt:lpstr>_23_Plafonds</vt:lpstr>
      <vt:lpstr>_24_Binnenkozijnen</vt:lpstr>
      <vt:lpstr>_25_Binnentrappen</vt:lpstr>
      <vt:lpstr>_26_Inrichting</vt:lpstr>
      <vt:lpstr>_29_Binnenschilderwerk</vt:lpstr>
      <vt:lpstr>_41_Klimaatinstallaties</vt:lpstr>
      <vt:lpstr>_42_Gas__water_en_sanitair</vt:lpstr>
      <vt:lpstr>_43_Vuilafvoervoorziening</vt:lpstr>
      <vt:lpstr>_44_Electrische_installaties</vt:lpstr>
      <vt:lpstr>_46_Beveiligingsinstallaties</vt:lpstr>
      <vt:lpstr>_51_Terreinafwerking_e.d.</vt:lpstr>
      <vt:lpstr>_61_Diversen</vt:lpstr>
      <vt:lpstr>Code</vt:lpstr>
      <vt:lpstr>elementen</vt:lpstr>
      <vt:lpstr>Gevels</vt:lpstr>
      <vt:lpstr>posten</vt:lpstr>
      <vt:lpstr>Rubriek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Martien Janssen</dc:creator>
  <cp:lastModifiedBy>Nico de Jong | VKB</cp:lastModifiedBy>
  <dcterms:created xsi:type="dcterms:W3CDTF">2013-01-24T09:08:16Z</dcterms:created>
  <dcterms:modified xsi:type="dcterms:W3CDTF">2025-08-21T14:32:07Z</dcterms:modified>
</cp:coreProperties>
</file>